
<file path=[Content_Types].xml><?xml version="1.0" encoding="utf-8"?>
<Types xmlns="http://schemas.openxmlformats.org/package/2006/content-types"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gie\Desktop\WEBSITE MGMT\GUIDELINES\2020\"/>
    </mc:Choice>
  </mc:AlternateContent>
  <bookViews>
    <workbookView xWindow="0" yWindow="0" windowWidth="23040" windowHeight="8760" firstSheet="1" activeTab="1"/>
  </bookViews>
  <sheets>
    <sheet name="_REF1" sheetId="1" state="veryHidden" r:id="rId1"/>
    <sheet name="Front Page" sheetId="2" r:id="rId2"/>
    <sheet name="MRi.3SIA-01" sheetId="3" r:id="rId3"/>
    <sheet name="MRi.3SIA-02" sheetId="4" r:id="rId4"/>
    <sheet name="MRi.3SIA-03" sheetId="5" r:id="rId5"/>
    <sheet name="MRi.3SIA-04" sheetId="6" r:id="rId6"/>
  </sheets>
  <definedNames>
    <definedName name="INFOSHEET_MONTH">_REF1!$A$3:$L$3</definedName>
    <definedName name="INFOSHEET_YEAR">_REF1!$M$3:$DR$3</definedName>
    <definedName name="LISTGROUP80">_REF1!$A$4:$B$4</definedName>
    <definedName name="LISTGROUP87">_REF1!$A$5:$GA$5</definedName>
  </definedNames>
  <calcPr calcId="162913"/>
</workbook>
</file>

<file path=xl/calcChain.xml><?xml version="1.0" encoding="utf-8"?>
<calcChain xmlns="http://schemas.openxmlformats.org/spreadsheetml/2006/main">
  <c r="L31" i="6" l="1"/>
  <c r="Q25" i="6"/>
  <c r="M25" i="6"/>
  <c r="I25" i="6"/>
  <c r="E25" i="6"/>
  <c r="P24" i="6"/>
  <c r="L24" i="6"/>
  <c r="H24" i="6"/>
  <c r="D24" i="6"/>
  <c r="P19" i="6"/>
  <c r="L19" i="6"/>
  <c r="H19" i="6"/>
  <c r="D19" i="6"/>
  <c r="Q18" i="6"/>
  <c r="Q19" i="6" s="1"/>
  <c r="P18" i="6"/>
  <c r="O18" i="6"/>
  <c r="O19" i="6" s="1"/>
  <c r="N18" i="6"/>
  <c r="N19" i="6" s="1"/>
  <c r="M18" i="6"/>
  <c r="M19" i="6" s="1"/>
  <c r="L18" i="6"/>
  <c r="K18" i="6"/>
  <c r="K19" i="6" s="1"/>
  <c r="J18" i="6"/>
  <c r="J19" i="6" s="1"/>
  <c r="I18" i="6"/>
  <c r="I19" i="6" s="1"/>
  <c r="H18" i="6"/>
  <c r="G18" i="6"/>
  <c r="G19" i="6" s="1"/>
  <c r="F18" i="6"/>
  <c r="F19" i="6" s="1"/>
  <c r="E18" i="6"/>
  <c r="E19" i="6" s="1"/>
  <c r="D18" i="6"/>
  <c r="C18" i="6"/>
  <c r="C19" i="6" s="1"/>
  <c r="Q13" i="6"/>
  <c r="Q24" i="6" s="1"/>
  <c r="P13" i="6"/>
  <c r="P25" i="6" s="1"/>
  <c r="O13" i="6"/>
  <c r="N13" i="6"/>
  <c r="N24" i="6" s="1"/>
  <c r="M13" i="6"/>
  <c r="M24" i="6" s="1"/>
  <c r="L13" i="6"/>
  <c r="L25" i="6" s="1"/>
  <c r="K13" i="6"/>
  <c r="J13" i="6"/>
  <c r="J24" i="6" s="1"/>
  <c r="I13" i="6"/>
  <c r="I24" i="6" s="1"/>
  <c r="H13" i="6"/>
  <c r="H25" i="6" s="1"/>
  <c r="G13" i="6"/>
  <c r="F13" i="6"/>
  <c r="F24" i="6" s="1"/>
  <c r="E13" i="6"/>
  <c r="E24" i="6" s="1"/>
  <c r="D13" i="6"/>
  <c r="D25" i="6" s="1"/>
  <c r="C13" i="6"/>
  <c r="Q25" i="5"/>
  <c r="M25" i="5"/>
  <c r="I25" i="5"/>
  <c r="E25" i="5"/>
  <c r="P24" i="5"/>
  <c r="L24" i="5"/>
  <c r="H24" i="5"/>
  <c r="D24" i="5"/>
  <c r="P19" i="5"/>
  <c r="L19" i="5"/>
  <c r="H19" i="5"/>
  <c r="D19" i="5"/>
  <c r="Q18" i="5"/>
  <c r="Q19" i="5" s="1"/>
  <c r="P18" i="5"/>
  <c r="O18" i="5"/>
  <c r="O19" i="5" s="1"/>
  <c r="N18" i="5"/>
  <c r="N19" i="5" s="1"/>
  <c r="M18" i="5"/>
  <c r="M19" i="5" s="1"/>
  <c r="L18" i="5"/>
  <c r="K18" i="5"/>
  <c r="K19" i="5" s="1"/>
  <c r="J18" i="5"/>
  <c r="J19" i="5" s="1"/>
  <c r="I18" i="5"/>
  <c r="I19" i="5" s="1"/>
  <c r="H18" i="5"/>
  <c r="G18" i="5"/>
  <c r="G19" i="5" s="1"/>
  <c r="F18" i="5"/>
  <c r="F19" i="5" s="1"/>
  <c r="E18" i="5"/>
  <c r="E19" i="5" s="1"/>
  <c r="D18" i="5"/>
  <c r="C18" i="5"/>
  <c r="C19" i="5" s="1"/>
  <c r="S20" i="5" s="1"/>
  <c r="Q13" i="5"/>
  <c r="Q24" i="5" s="1"/>
  <c r="P13" i="5"/>
  <c r="P25" i="5" s="1"/>
  <c r="O13" i="5"/>
  <c r="N13" i="5"/>
  <c r="N24" i="5" s="1"/>
  <c r="M13" i="5"/>
  <c r="M24" i="5" s="1"/>
  <c r="L13" i="5"/>
  <c r="L25" i="5" s="1"/>
  <c r="K13" i="5"/>
  <c r="J13" i="5"/>
  <c r="J24" i="5" s="1"/>
  <c r="I13" i="5"/>
  <c r="I24" i="5" s="1"/>
  <c r="H13" i="5"/>
  <c r="H25" i="5" s="1"/>
  <c r="G13" i="5"/>
  <c r="F13" i="5"/>
  <c r="F24" i="5" s="1"/>
  <c r="E13" i="5"/>
  <c r="E24" i="5" s="1"/>
  <c r="D13" i="5"/>
  <c r="D25" i="5" s="1"/>
  <c r="C13" i="5"/>
  <c r="O21" i="4"/>
  <c r="O22" i="4" s="1"/>
  <c r="K21" i="4"/>
  <c r="K22" i="4" s="1"/>
  <c r="G21" i="4"/>
  <c r="G22" i="4" s="1"/>
  <c r="C21" i="4"/>
  <c r="C22" i="4" s="1"/>
  <c r="O16" i="4"/>
  <c r="K16" i="4"/>
  <c r="G16" i="4"/>
  <c r="C16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Q13" i="4"/>
  <c r="P13" i="4"/>
  <c r="P21" i="4" s="1"/>
  <c r="P22" i="4" s="1"/>
  <c r="O13" i="4"/>
  <c r="N13" i="4"/>
  <c r="M13" i="4"/>
  <c r="L13" i="4"/>
  <c r="L21" i="4" s="1"/>
  <c r="L22" i="4" s="1"/>
  <c r="K13" i="4"/>
  <c r="J13" i="4"/>
  <c r="I13" i="4"/>
  <c r="H13" i="4"/>
  <c r="H21" i="4" s="1"/>
  <c r="H22" i="4" s="1"/>
  <c r="G13" i="4"/>
  <c r="F13" i="4"/>
  <c r="E13" i="4"/>
  <c r="D13" i="4"/>
  <c r="D21" i="4" s="1"/>
  <c r="D22" i="4" s="1"/>
  <c r="C13" i="4"/>
  <c r="Q27" i="3"/>
  <c r="Q22" i="3"/>
  <c r="I22" i="3"/>
  <c r="Q21" i="3"/>
  <c r="M21" i="3"/>
  <c r="M22" i="3" s="1"/>
  <c r="I21" i="3"/>
  <c r="E21" i="3"/>
  <c r="E22" i="3" s="1"/>
  <c r="Q16" i="3"/>
  <c r="Q28" i="3" s="1"/>
  <c r="M16" i="3"/>
  <c r="M28" i="3" s="1"/>
  <c r="I16" i="3"/>
  <c r="I28" i="3" s="1"/>
  <c r="E16" i="3"/>
  <c r="E28" i="3" s="1"/>
  <c r="Q14" i="3"/>
  <c r="P14" i="3"/>
  <c r="P16" i="3" s="1"/>
  <c r="O14" i="3"/>
  <c r="N14" i="3"/>
  <c r="M14" i="3"/>
  <c r="L14" i="3"/>
  <c r="L21" i="3" s="1"/>
  <c r="L22" i="3" s="1"/>
  <c r="K14" i="3"/>
  <c r="J14" i="3"/>
  <c r="I14" i="3"/>
  <c r="H14" i="3"/>
  <c r="H16" i="3" s="1"/>
  <c r="G14" i="3"/>
  <c r="F14" i="3"/>
  <c r="E14" i="3"/>
  <c r="D14" i="3"/>
  <c r="D21" i="3" s="1"/>
  <c r="D22" i="3" s="1"/>
  <c r="C14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D16" i="2"/>
  <c r="D14" i="2"/>
  <c r="H27" i="3" l="1"/>
  <c r="H28" i="3"/>
  <c r="P27" i="3"/>
  <c r="P28" i="3"/>
  <c r="J21" i="3"/>
  <c r="J22" i="3" s="1"/>
  <c r="J16" i="3"/>
  <c r="N21" i="3"/>
  <c r="N22" i="3" s="1"/>
  <c r="N16" i="3"/>
  <c r="G21" i="3"/>
  <c r="G22" i="3" s="1"/>
  <c r="G16" i="3"/>
  <c r="H21" i="3"/>
  <c r="H22" i="3" s="1"/>
  <c r="P21" i="3"/>
  <c r="P22" i="3" s="1"/>
  <c r="O27" i="4"/>
  <c r="O28" i="4"/>
  <c r="I27" i="3"/>
  <c r="F21" i="3"/>
  <c r="F22" i="3" s="1"/>
  <c r="F16" i="3"/>
  <c r="C21" i="3"/>
  <c r="C22" i="3" s="1"/>
  <c r="C16" i="3"/>
  <c r="K21" i="3"/>
  <c r="K22" i="3" s="1"/>
  <c r="K16" i="3"/>
  <c r="O21" i="3"/>
  <c r="O22" i="3" s="1"/>
  <c r="O16" i="3"/>
  <c r="E27" i="3"/>
  <c r="D16" i="3"/>
  <c r="L16" i="3"/>
  <c r="M27" i="3"/>
  <c r="L26" i="5"/>
  <c r="E21" i="4"/>
  <c r="E22" i="4" s="1"/>
  <c r="E16" i="4"/>
  <c r="I21" i="4"/>
  <c r="I22" i="4" s="1"/>
  <c r="I16" i="4"/>
  <c r="M21" i="4"/>
  <c r="M22" i="4" s="1"/>
  <c r="M16" i="4"/>
  <c r="Q21" i="4"/>
  <c r="Q22" i="4" s="1"/>
  <c r="Q16" i="4"/>
  <c r="C27" i="4"/>
  <c r="C28" i="4"/>
  <c r="C24" i="5"/>
  <c r="D26" i="5" s="1"/>
  <c r="S14" i="5"/>
  <c r="D31" i="5"/>
  <c r="C25" i="5"/>
  <c r="H31" i="5"/>
  <c r="G24" i="5"/>
  <c r="H26" i="5" s="1"/>
  <c r="G25" i="5"/>
  <c r="H27" i="5" s="1"/>
  <c r="K24" i="5"/>
  <c r="K25" i="5"/>
  <c r="O24" i="5"/>
  <c r="O25" i="5"/>
  <c r="F21" i="4"/>
  <c r="F22" i="4" s="1"/>
  <c r="S23" i="4" s="1"/>
  <c r="J21" i="4"/>
  <c r="J22" i="4" s="1"/>
  <c r="N21" i="4"/>
  <c r="N22" i="4" s="1"/>
  <c r="H34" i="4"/>
  <c r="G27" i="4"/>
  <c r="G28" i="4"/>
  <c r="L31" i="5"/>
  <c r="L26" i="6"/>
  <c r="S20" i="6"/>
  <c r="K27" i="4"/>
  <c r="K28" i="4"/>
  <c r="C24" i="6"/>
  <c r="D26" i="6" s="1"/>
  <c r="S14" i="6"/>
  <c r="D31" i="6"/>
  <c r="C25" i="6"/>
  <c r="H31" i="6"/>
  <c r="G24" i="6"/>
  <c r="H26" i="6" s="1"/>
  <c r="H28" i="6" s="1"/>
  <c r="H29" i="6" s="1"/>
  <c r="G25" i="6"/>
  <c r="H27" i="6" s="1"/>
  <c r="K24" i="6"/>
  <c r="K25" i="6"/>
  <c r="O24" i="6"/>
  <c r="O25" i="6"/>
  <c r="L32" i="6"/>
  <c r="L33" i="6"/>
  <c r="D16" i="4"/>
  <c r="S17" i="4" s="1"/>
  <c r="H16" i="4"/>
  <c r="L16" i="4"/>
  <c r="P16" i="4"/>
  <c r="F25" i="5"/>
  <c r="J25" i="5"/>
  <c r="N25" i="5"/>
  <c r="F25" i="6"/>
  <c r="J25" i="6"/>
  <c r="N25" i="6"/>
  <c r="F16" i="4"/>
  <c r="J16" i="4"/>
  <c r="N16" i="4"/>
  <c r="J27" i="4" l="1"/>
  <c r="J28" i="4"/>
  <c r="L34" i="4"/>
  <c r="L39" i="6"/>
  <c r="H35" i="4"/>
  <c r="H36" i="4"/>
  <c r="D32" i="5"/>
  <c r="D33" i="5"/>
  <c r="L28" i="5"/>
  <c r="L29" i="5" s="1"/>
  <c r="N27" i="3"/>
  <c r="N28" i="3"/>
  <c r="F27" i="4"/>
  <c r="D29" i="4" s="1"/>
  <c r="F28" i="4"/>
  <c r="L28" i="4"/>
  <c r="L27" i="4"/>
  <c r="D27" i="6"/>
  <c r="D28" i="6" s="1"/>
  <c r="D29" i="6" s="1"/>
  <c r="R29" i="6" s="1"/>
  <c r="L32" i="5"/>
  <c r="L33" i="5"/>
  <c r="H28" i="5"/>
  <c r="H29" i="5" s="1"/>
  <c r="D34" i="4"/>
  <c r="O27" i="3"/>
  <c r="O28" i="3"/>
  <c r="L27" i="5"/>
  <c r="H28" i="4"/>
  <c r="H30" i="4" s="1"/>
  <c r="H27" i="4"/>
  <c r="H29" i="4" s="1"/>
  <c r="D32" i="6"/>
  <c r="D33" i="6"/>
  <c r="H32" i="5"/>
  <c r="H33" i="5"/>
  <c r="M27" i="4"/>
  <c r="M28" i="4"/>
  <c r="E27" i="4"/>
  <c r="E28" i="4"/>
  <c r="L27" i="3"/>
  <c r="L28" i="3"/>
  <c r="S23" i="3"/>
  <c r="H34" i="3"/>
  <c r="G27" i="3"/>
  <c r="H29" i="3" s="1"/>
  <c r="G28" i="3"/>
  <c r="H30" i="3" s="1"/>
  <c r="L34" i="3"/>
  <c r="J27" i="3"/>
  <c r="J28" i="3"/>
  <c r="P28" i="4"/>
  <c r="P27" i="4"/>
  <c r="H32" i="6"/>
  <c r="H33" i="6"/>
  <c r="L28" i="6"/>
  <c r="L29" i="6" s="1"/>
  <c r="Q27" i="4"/>
  <c r="Q28" i="4"/>
  <c r="I27" i="4"/>
  <c r="I28" i="4"/>
  <c r="L38" i="6"/>
  <c r="C27" i="3"/>
  <c r="S17" i="3"/>
  <c r="D34" i="3"/>
  <c r="C28" i="3"/>
  <c r="D30" i="3" s="1"/>
  <c r="N27" i="4"/>
  <c r="N28" i="4"/>
  <c r="L27" i="6"/>
  <c r="D28" i="4"/>
  <c r="D30" i="4" s="1"/>
  <c r="D27" i="4"/>
  <c r="D27" i="5"/>
  <c r="D28" i="5" s="1"/>
  <c r="D29" i="5" s="1"/>
  <c r="R29" i="5" s="1"/>
  <c r="D27" i="3"/>
  <c r="D28" i="3"/>
  <c r="K27" i="3"/>
  <c r="K28" i="3"/>
  <c r="F27" i="3"/>
  <c r="F28" i="3"/>
  <c r="D31" i="4" l="1"/>
  <c r="D32" i="4" s="1"/>
  <c r="H31" i="4"/>
  <c r="H32" i="4" s="1"/>
  <c r="L38" i="5"/>
  <c r="L35" i="4"/>
  <c r="L36" i="4"/>
  <c r="L30" i="3"/>
  <c r="D35" i="4"/>
  <c r="D36" i="4"/>
  <c r="L29" i="3"/>
  <c r="L31" i="3" s="1"/>
  <c r="L32" i="3" s="1"/>
  <c r="R32" i="3" s="1"/>
  <c r="H35" i="3"/>
  <c r="H36" i="3"/>
  <c r="F35" i="6"/>
  <c r="F34" i="5"/>
  <c r="L29" i="4"/>
  <c r="L31" i="4" s="1"/>
  <c r="L32" i="4" s="1"/>
  <c r="D36" i="3"/>
  <c r="D35" i="3"/>
  <c r="H31" i="3"/>
  <c r="H32" i="3" s="1"/>
  <c r="F35" i="5"/>
  <c r="L30" i="4"/>
  <c r="D29" i="3"/>
  <c r="D31" i="3" s="1"/>
  <c r="D32" i="3" s="1"/>
  <c r="L35" i="3"/>
  <c r="L36" i="3"/>
  <c r="F34" i="6"/>
  <c r="L39" i="5"/>
  <c r="L41" i="4" l="1"/>
  <c r="F36" i="6"/>
  <c r="R32" i="4"/>
  <c r="F37" i="3"/>
  <c r="L41" i="3"/>
  <c r="F37" i="4"/>
  <c r="L42" i="3"/>
  <c r="F38" i="3"/>
  <c r="F36" i="5"/>
  <c r="F38" i="4"/>
  <c r="L42" i="4"/>
  <c r="F39" i="4" l="1"/>
  <c r="F37" i="6"/>
  <c r="R37" i="6" s="1"/>
  <c r="H38" i="6"/>
  <c r="D39" i="6"/>
  <c r="D45" i="6" s="1"/>
  <c r="D38" i="6"/>
  <c r="D44" i="6" s="1"/>
  <c r="H39" i="6"/>
  <c r="F39" i="3"/>
  <c r="F37" i="5"/>
  <c r="R37" i="5" s="1"/>
  <c r="H38" i="5"/>
  <c r="H39" i="5"/>
  <c r="D39" i="5"/>
  <c r="D45" i="5" s="1"/>
  <c r="D38" i="5"/>
  <c r="D44" i="5" s="1"/>
  <c r="F40" i="3" l="1"/>
  <c r="R40" i="3" s="1"/>
  <c r="D41" i="3"/>
  <c r="D47" i="3" s="1"/>
  <c r="H41" i="3"/>
  <c r="H42" i="3"/>
  <c r="D42" i="3"/>
  <c r="D48" i="3" s="1"/>
  <c r="H45" i="5"/>
  <c r="J41" i="5"/>
  <c r="J41" i="6"/>
  <c r="J40" i="6"/>
  <c r="J42" i="6" s="1"/>
  <c r="H44" i="6"/>
  <c r="J40" i="5"/>
  <c r="J42" i="5" s="1"/>
  <c r="H44" i="5" s="1"/>
  <c r="F40" i="4"/>
  <c r="R40" i="4" s="1"/>
  <c r="H42" i="4"/>
  <c r="H41" i="4"/>
  <c r="D42" i="4"/>
  <c r="D48" i="4" s="1"/>
  <c r="D41" i="4"/>
  <c r="D47" i="4" s="1"/>
  <c r="J43" i="6" l="1"/>
  <c r="R43" i="6" s="1"/>
  <c r="S51" i="6" s="1"/>
  <c r="S52" i="6" s="1"/>
  <c r="L45" i="6"/>
  <c r="H48" i="6" s="1"/>
  <c r="L44" i="6"/>
  <c r="H47" i="6" s="1"/>
  <c r="H49" i="6" s="1"/>
  <c r="H50" i="6" s="1"/>
  <c r="R50" i="6" s="1"/>
  <c r="J43" i="4"/>
  <c r="H45" i="6"/>
  <c r="J44" i="3"/>
  <c r="J44" i="4"/>
  <c r="J43" i="5"/>
  <c r="R43" i="5" s="1"/>
  <c r="L45" i="5"/>
  <c r="H48" i="5" s="1"/>
  <c r="L44" i="5"/>
  <c r="H47" i="5" s="1"/>
  <c r="H49" i="5" s="1"/>
  <c r="H50" i="5" s="1"/>
  <c r="R50" i="5" s="1"/>
  <c r="J43" i="3"/>
  <c r="J45" i="4" l="1"/>
  <c r="J45" i="3"/>
  <c r="S51" i="5"/>
  <c r="S52" i="5" s="1"/>
  <c r="J46" i="3" l="1"/>
  <c r="R46" i="3" s="1"/>
  <c r="L48" i="3"/>
  <c r="H51" i="3" s="1"/>
  <c r="L47" i="3"/>
  <c r="H50" i="3" s="1"/>
  <c r="H52" i="3" s="1"/>
  <c r="H53" i="3" s="1"/>
  <c r="R53" i="3" s="1"/>
  <c r="H47" i="3"/>
  <c r="H48" i="3"/>
  <c r="J46" i="4"/>
  <c r="R46" i="4" s="1"/>
  <c r="L47" i="4"/>
  <c r="H50" i="4" s="1"/>
  <c r="L48" i="4"/>
  <c r="H51" i="4" s="1"/>
  <c r="H47" i="4"/>
  <c r="H48" i="4"/>
  <c r="H52" i="4" l="1"/>
  <c r="H53" i="4" s="1"/>
  <c r="R53" i="4" s="1"/>
  <c r="S54" i="4"/>
  <c r="S55" i="4" s="1"/>
  <c r="S54" i="3"/>
  <c r="S55" i="3" s="1"/>
</calcChain>
</file>

<file path=xl/sharedStrings.xml><?xml version="1.0" encoding="utf-8"?>
<sst xmlns="http://schemas.openxmlformats.org/spreadsheetml/2006/main" count="697" uniqueCount="340">
  <si>
    <t>395809</t>
  </si>
  <si>
    <t>13823</t>
  </si>
  <si>
    <t>534</t>
  </si>
  <si>
    <t>6</t>
  </si>
  <si>
    <t>1</t>
  </si>
  <si>
    <t/>
  </si>
  <si>
    <t>70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</si>
  <si>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</si>
  <si>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</si>
  <si>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</si>
  <si>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</si>
  <si>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</si>
  <si>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</si>
  <si>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</si>
  <si>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</si>
  <si>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</si>
  <si>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</si>
  <si>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</si>
  <si>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</si>
  <si>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Reporting Entity: </t>
  </si>
  <si>
    <t xml:space="preserve">Form Code: </t>
  </si>
  <si>
    <t>MRi.3SIA</t>
  </si>
  <si>
    <t xml:space="preserve">Form Title: </t>
  </si>
  <si>
    <t>BCAF- Market Risk (Islamic Window)</t>
  </si>
  <si>
    <t xml:space="preserve">Sector: </t>
  </si>
  <si>
    <t>Bank</t>
  </si>
  <si>
    <t xml:space="preserve">Category: </t>
  </si>
  <si>
    <t>BCAF-i</t>
  </si>
  <si>
    <t xml:space="preserve">Submission Year: </t>
  </si>
  <si>
    <t xml:space="preserve">Submission Month: </t>
  </si>
  <si>
    <t xml:space="preserve">Frequency: </t>
  </si>
  <si>
    <t>Quarterly</t>
  </si>
  <si>
    <t xml:space="preserve">Calendar/Financial Year: </t>
  </si>
  <si>
    <t>Calendar Year</t>
  </si>
  <si>
    <t>RE Financial Year</t>
  </si>
  <si>
    <t xml:space="preserve">As at/Period: </t>
  </si>
  <si>
    <t>As at</t>
  </si>
  <si>
    <t xml:space="preserve">Time Stamp: </t>
  </si>
  <si>
    <t>24/06/2020 10:10 AM</t>
  </si>
  <si>
    <t xml:space="preserve">Note: </t>
  </si>
  <si>
    <r>
      <rPr>
        <sz val="11"/>
        <rFont val="Calibri"/>
      </rPr>
      <t xml:space="preserve">RE who has downloaded the excel form from the SMS </t>
    </r>
    <r>
      <rPr>
        <b/>
        <sz val="11"/>
        <rFont val="Calibri"/>
      </rPr>
      <t>shall not tamper/modify the template</t>
    </r>
    <r>
      <rPr>
        <sz val="11"/>
        <rFont val="Calibri"/>
      </rPr>
      <t xml:space="preserve"> in any manner</t>
    </r>
  </si>
  <si>
    <t xml:space="preserve">Tab No: </t>
  </si>
  <si>
    <t>01</t>
  </si>
  <si>
    <t xml:space="preserve">Tab Title: </t>
  </si>
  <si>
    <t>MRi.3SIA-01 : (IR.3.1i SIA) Islamic Window Operations (financed by Specific Investment Account) General Risk (for financial instruments denominated in Non-G10 currencies) - Maturity Method -&gt; Non G-10 Currency</t>
  </si>
  <si>
    <t xml:space="preserve">Dropdown: </t>
  </si>
  <si>
    <t>AED</t>
  </si>
  <si>
    <t>AFN</t>
  </si>
  <si>
    <t>ALL</t>
  </si>
  <si>
    <t>AMD</t>
  </si>
  <si>
    <t>ANG</t>
  </si>
  <si>
    <t>AOA</t>
  </si>
  <si>
    <t>ARS</t>
  </si>
  <si>
    <t>AUD</t>
  </si>
  <si>
    <t>AWG</t>
  </si>
  <si>
    <t>AZN</t>
  </si>
  <si>
    <t>BAM</t>
  </si>
  <si>
    <t>BBD</t>
  </si>
  <si>
    <t>BDT</t>
  </si>
  <si>
    <t>BGN</t>
  </si>
  <si>
    <t>BHD</t>
  </si>
  <si>
    <t>BIF</t>
  </si>
  <si>
    <t>BMD</t>
  </si>
  <si>
    <t>BND</t>
  </si>
  <si>
    <t>BOB</t>
  </si>
  <si>
    <t>BOV</t>
  </si>
  <si>
    <t>BRL</t>
  </si>
  <si>
    <t>BSD</t>
  </si>
  <si>
    <t>BTN</t>
  </si>
  <si>
    <t>BWP</t>
  </si>
  <si>
    <t>BYR</t>
  </si>
  <si>
    <t>BZD</t>
  </si>
  <si>
    <t>CAD</t>
  </si>
  <si>
    <t>CDF</t>
  </si>
  <si>
    <t>CHE</t>
  </si>
  <si>
    <t>CHF</t>
  </si>
  <si>
    <t>CHW</t>
  </si>
  <si>
    <t>CLF</t>
  </si>
  <si>
    <t>CLP</t>
  </si>
  <si>
    <t>CNY</t>
  </si>
  <si>
    <t>COP</t>
  </si>
  <si>
    <t>COU</t>
  </si>
  <si>
    <t>CRC</t>
  </si>
  <si>
    <t>CUC</t>
  </si>
  <si>
    <t>CUP</t>
  </si>
  <si>
    <t>CVE</t>
  </si>
  <si>
    <t>CZK</t>
  </si>
  <si>
    <t>DJF</t>
  </si>
  <si>
    <t>DKK</t>
  </si>
  <si>
    <t>DOP</t>
  </si>
  <si>
    <t>DZD</t>
  </si>
  <si>
    <t>e-BTC</t>
  </si>
  <si>
    <t>EGP</t>
  </si>
  <si>
    <t>ERN</t>
  </si>
  <si>
    <t>ETB</t>
  </si>
  <si>
    <t>EUR</t>
  </si>
  <si>
    <t>FJD</t>
  </si>
  <si>
    <t>FKP</t>
  </si>
  <si>
    <t>GBP</t>
  </si>
  <si>
    <t>GEL</t>
  </si>
  <si>
    <t>GHS</t>
  </si>
  <si>
    <t>GIP</t>
  </si>
  <si>
    <t>GMD</t>
  </si>
  <si>
    <t>GNF</t>
  </si>
  <si>
    <t>GTQ</t>
  </si>
  <si>
    <t>GYD</t>
  </si>
  <si>
    <t>HKD</t>
  </si>
  <si>
    <t>HNL</t>
  </si>
  <si>
    <t>HRK</t>
  </si>
  <si>
    <t>HTG</t>
  </si>
  <si>
    <t>HUF</t>
  </si>
  <si>
    <t>IDR</t>
  </si>
  <si>
    <t>ILS</t>
  </si>
  <si>
    <t>INR</t>
  </si>
  <si>
    <t>IQD</t>
  </si>
  <si>
    <t>IRR</t>
  </si>
  <si>
    <t>ISK</t>
  </si>
  <si>
    <t>JMD</t>
  </si>
  <si>
    <t>JOD</t>
  </si>
  <si>
    <t>JPY</t>
  </si>
  <si>
    <t>KES</t>
  </si>
  <si>
    <t>KGS</t>
  </si>
  <si>
    <t>KHR</t>
  </si>
  <si>
    <t>KMF</t>
  </si>
  <si>
    <t>KPW</t>
  </si>
  <si>
    <t>KRW</t>
  </si>
  <si>
    <t>KWD</t>
  </si>
  <si>
    <t>KYD</t>
  </si>
  <si>
    <t>KZT</t>
  </si>
  <si>
    <t>LAK</t>
  </si>
  <si>
    <t>LBP</t>
  </si>
  <si>
    <t>LKR</t>
  </si>
  <si>
    <t>LRD</t>
  </si>
  <si>
    <t>LSL</t>
  </si>
  <si>
    <t>LTT</t>
  </si>
  <si>
    <t>LYD</t>
  </si>
  <si>
    <t>MAD</t>
  </si>
  <si>
    <t>MDL</t>
  </si>
  <si>
    <t>MGA</t>
  </si>
  <si>
    <t>MKD</t>
  </si>
  <si>
    <t>MMK</t>
  </si>
  <si>
    <t>MNT</t>
  </si>
  <si>
    <t>MOP</t>
  </si>
  <si>
    <t>MRO</t>
  </si>
  <si>
    <t>MUR</t>
  </si>
  <si>
    <t>MVR</t>
  </si>
  <si>
    <t>MWK</t>
  </si>
  <si>
    <t>MXN</t>
  </si>
  <si>
    <t>MXV</t>
  </si>
  <si>
    <t>MYR</t>
  </si>
  <si>
    <t>MZN</t>
  </si>
  <si>
    <t>N/A</t>
  </si>
  <si>
    <t>NAD</t>
  </si>
  <si>
    <t>NGN</t>
  </si>
  <si>
    <t>NIO</t>
  </si>
  <si>
    <t>NOK</t>
  </si>
  <si>
    <t>NPR</t>
  </si>
  <si>
    <t>NZD</t>
  </si>
  <si>
    <t>OMR</t>
  </si>
  <si>
    <t>PAB</t>
  </si>
  <si>
    <t>PEN</t>
  </si>
  <si>
    <t>PGK</t>
  </si>
  <si>
    <t>PHP</t>
  </si>
  <si>
    <t>PKR</t>
  </si>
  <si>
    <t>PLN</t>
  </si>
  <si>
    <t>PYG</t>
  </si>
  <si>
    <t>QAR</t>
  </si>
  <si>
    <t>RON</t>
  </si>
  <si>
    <t>RSD</t>
  </si>
  <si>
    <t>RUB</t>
  </si>
  <si>
    <t>RWF</t>
  </si>
  <si>
    <t>SAR</t>
  </si>
  <si>
    <t>SBD</t>
  </si>
  <si>
    <t>SCR</t>
  </si>
  <si>
    <t>SDG</t>
  </si>
  <si>
    <t>SEK</t>
  </si>
  <si>
    <t>SGD</t>
  </si>
  <si>
    <t>SHP</t>
  </si>
  <si>
    <t>SLL</t>
  </si>
  <si>
    <t>SOS</t>
  </si>
  <si>
    <t>SRD</t>
  </si>
  <si>
    <t>SSP</t>
  </si>
  <si>
    <t>STD</t>
  </si>
  <si>
    <t>SVC</t>
  </si>
  <si>
    <t>SYP</t>
  </si>
  <si>
    <t>SZL</t>
  </si>
  <si>
    <t>THB</t>
  </si>
  <si>
    <t>TJS</t>
  </si>
  <si>
    <t>TMM</t>
  </si>
  <si>
    <t>TMT</t>
  </si>
  <si>
    <t>TND</t>
  </si>
  <si>
    <t>TOP</t>
  </si>
  <si>
    <t>TRY</t>
  </si>
  <si>
    <t>TTD</t>
  </si>
  <si>
    <t>TWD</t>
  </si>
  <si>
    <t>TZS</t>
  </si>
  <si>
    <t>UAH</t>
  </si>
  <si>
    <t>UGX</t>
  </si>
  <si>
    <t>USD</t>
  </si>
  <si>
    <t>USN</t>
  </si>
  <si>
    <t>USS</t>
  </si>
  <si>
    <t>UYI</t>
  </si>
  <si>
    <t>UYU</t>
  </si>
  <si>
    <t>UZS</t>
  </si>
  <si>
    <t>VEF</t>
  </si>
  <si>
    <t>VND</t>
  </si>
  <si>
    <t>VUV</t>
  </si>
  <si>
    <t>WST</t>
  </si>
  <si>
    <t>XAF</t>
  </si>
  <si>
    <t>XAG</t>
  </si>
  <si>
    <t>XAU</t>
  </si>
  <si>
    <t>XBA</t>
  </si>
  <si>
    <t>XBB</t>
  </si>
  <si>
    <t>XBC</t>
  </si>
  <si>
    <t>XBD</t>
  </si>
  <si>
    <t>XCD</t>
  </si>
  <si>
    <t>XDR</t>
  </si>
  <si>
    <t>XOF</t>
  </si>
  <si>
    <t>XPD</t>
  </si>
  <si>
    <t>XPF</t>
  </si>
  <si>
    <t>XPT</t>
  </si>
  <si>
    <t>XUA</t>
  </si>
  <si>
    <t>YER</t>
  </si>
  <si>
    <t>ZAL</t>
  </si>
  <si>
    <t>ZAR</t>
  </si>
  <si>
    <t>ZMK</t>
  </si>
  <si>
    <t>ZMW</t>
  </si>
  <si>
    <t>ZWD</t>
  </si>
  <si>
    <t>ZWL</t>
  </si>
  <si>
    <t>Zone 1</t>
  </si>
  <si>
    <t>Zone 2</t>
  </si>
  <si>
    <t>Zone 3</t>
  </si>
  <si>
    <t>Total Charge</t>
  </si>
  <si>
    <t>Time Bands (Coupon 3% or more)</t>
  </si>
  <si>
    <t>up to 1 mth</t>
  </si>
  <si>
    <t>&gt; 1 to 3 mths</t>
  </si>
  <si>
    <t>&gt; 3 to 6 mths</t>
  </si>
  <si>
    <t>&gt; 6 to 12 mths</t>
  </si>
  <si>
    <t>&gt; 1 to 2 yrs</t>
  </si>
  <si>
    <t>&gt; 2 to 3 yrs</t>
  </si>
  <si>
    <t>&gt; 3 to 4 yrs</t>
  </si>
  <si>
    <t>&gt; 4 to 5 yrs</t>
  </si>
  <si>
    <t>&gt; 5 to 7 yrs</t>
  </si>
  <si>
    <t>&gt; 7 to 10 yrs</t>
  </si>
  <si>
    <t>&gt; 10 to 15yrs</t>
  </si>
  <si>
    <t>&gt; 15 to 20 yrs</t>
  </si>
  <si>
    <t>over 20 yrs</t>
  </si>
  <si>
    <t>Time Bands (Coupon less than 3%)</t>
  </si>
  <si>
    <t>&gt; 1 to 1.9 yrs</t>
  </si>
  <si>
    <t>&gt; 1.9 to 2.8 yrs</t>
  </si>
  <si>
    <t>&gt; 2.8 to 3.6 yrs</t>
  </si>
  <si>
    <t>&gt; 3.6 to 4.3 yrs</t>
  </si>
  <si>
    <t>&gt; 4.3 to 5.7 yrs</t>
  </si>
  <si>
    <t>&gt; 5.7 to 7.3 yrs</t>
  </si>
  <si>
    <t>&gt; 7.3 to 9.3 yrs</t>
  </si>
  <si>
    <t>&gt; 9.3 to 10.6 yrs</t>
  </si>
  <si>
    <t>&gt; 10.6 to 12 yrs</t>
  </si>
  <si>
    <t>&gt; 12 to 20 yrs</t>
  </si>
  <si>
    <t>Long Position</t>
  </si>
  <si>
    <t>Short Position</t>
  </si>
  <si>
    <t>Assigned Weights</t>
  </si>
  <si>
    <t>0.00%</t>
  </si>
  <si>
    <t>0.20%</t>
  </si>
  <si>
    <t>0.50%</t>
  </si>
  <si>
    <t>0.80%</t>
  </si>
  <si>
    <t>1.30%</t>
  </si>
  <si>
    <t>1.90%</t>
  </si>
  <si>
    <t>2.70%</t>
  </si>
  <si>
    <t>3.20%</t>
  </si>
  <si>
    <t>4.10%</t>
  </si>
  <si>
    <t>4.60%</t>
  </si>
  <si>
    <t>6.00%</t>
  </si>
  <si>
    <t>7.00%</t>
  </si>
  <si>
    <t>8.00%</t>
  </si>
  <si>
    <t>10.40%</t>
  </si>
  <si>
    <t>16.40%</t>
  </si>
  <si>
    <t>Weighted Long Position : P1 x P3</t>
  </si>
  <si>
    <t>Weighted Short Position : P2 x P3</t>
  </si>
  <si>
    <t>NET POSITION CHARGE</t>
  </si>
  <si>
    <t>Net  position in each time band : A1-A2</t>
  </si>
  <si>
    <t>TOTAL NET POSITION CHARGE (A)</t>
  </si>
  <si>
    <t>Vertical Disallowance</t>
  </si>
  <si>
    <t>BASIS RISK CHARGE</t>
  </si>
  <si>
    <t>Within same time bands</t>
  </si>
  <si>
    <t>Lower of A1 or A2</t>
  </si>
  <si>
    <t>Charge for non-correl. within time bands : B1 x 10%</t>
  </si>
  <si>
    <t>TOTAL BASIS RISK CHARGE  (B)</t>
  </si>
  <si>
    <t>Horizontal Disallowance</t>
  </si>
  <si>
    <t>YIELD CURVE RISK CHARGE</t>
  </si>
  <si>
    <t>Within same zones</t>
  </si>
  <si>
    <t>Report all +ve values of A3</t>
  </si>
  <si>
    <t>Report all -ve values of A3 (in absolute value)</t>
  </si>
  <si>
    <t>Sum all row in C1 within each zone</t>
  </si>
  <si>
    <t>Sum all row in C2 within each zone</t>
  </si>
  <si>
    <t>Lower of C3 or C4</t>
  </si>
  <si>
    <t>Charge for non-correl. within same zones :
 C5 x 40%-for Z1; 30%-for Z2 &amp; Z3</t>
  </si>
  <si>
    <t>Between adjacent zones i.e. Zone 1/2 and Zone 2/3</t>
  </si>
  <si>
    <t>Sum all columns in A3 for each zone</t>
  </si>
  <si>
    <t>Report all +ve values of D1</t>
  </si>
  <si>
    <t>Report all -ve values of D1 (in absolute value)</t>
  </si>
  <si>
    <t>Sum row D2 of zone 1 and 2</t>
  </si>
  <si>
    <t>Sum row D3 of zone 1 and 2</t>
  </si>
  <si>
    <t>Lower of D4 or D5</t>
  </si>
  <si>
    <t>Charge for non-correlation between adjacent 
 zones 1 and 2: D6 x 40%</t>
  </si>
  <si>
    <t>Remaining net +ve values</t>
  </si>
  <si>
    <t>Remaining net -ve values</t>
  </si>
  <si>
    <t>Sum row D8 of zone 2 and 3</t>
  </si>
  <si>
    <t>Sum row D9 of zone 2 and 3</t>
  </si>
  <si>
    <t>Lower of D10 or D11</t>
  </si>
  <si>
    <t>Charge for non-correlation between adjacent 
 zones 2 and 3: D12 x 40%</t>
  </si>
  <si>
    <t>Between zone 1 and zone 3</t>
  </si>
  <si>
    <t>Sum row D14 of zone 1 and 3</t>
  </si>
  <si>
    <t>Sum row D15 of zone 1 and 3</t>
  </si>
  <si>
    <t>Lower of E1 or E2</t>
  </si>
  <si>
    <t>Charge for non-correlation between zone 1 and 3 : 
 E3 x 100%</t>
  </si>
  <si>
    <t>TOTAL YIELD CURVE RISK CHARGE  (C)</t>
  </si>
  <si>
    <t>TOTAL GENERAL PROFIT RATE RISK CHARGE</t>
  </si>
  <si>
    <t>02</t>
  </si>
  <si>
    <t>MRi.3SIA-02 : (IR.3.2i SIA) Islamic Window Operations (financed by Specific Investment Account) General Risk (for financial instruments denominated in G10 currencies) - Maturity Method - G-10 Currency</t>
  </si>
  <si>
    <t>BACK</t>
  </si>
  <si>
    <t>0.40%</t>
  </si>
  <si>
    <t>0.70%</t>
  </si>
  <si>
    <t>1.25%</t>
  </si>
  <si>
    <t>1.75%</t>
  </si>
  <si>
    <t>2.25%</t>
  </si>
  <si>
    <t>2.75%</t>
  </si>
  <si>
    <t>3.25%</t>
  </si>
  <si>
    <t>3.75%</t>
  </si>
  <si>
    <t>4.50%</t>
  </si>
  <si>
    <t>5.25%</t>
  </si>
  <si>
    <t>12.50%</t>
  </si>
  <si>
    <t>TOTAL BASIS RISK CHARGE (B)</t>
  </si>
  <si>
    <t>03</t>
  </si>
  <si>
    <t>MRi.3SIA-03 : (IR.4.1i SIA) Islamic Window Operations (financed by Specific Investment Account) General Risk (for financial instruments denominated in Non-G10 currencies) - Duration Method -&gt; Non G-10 Currency</t>
  </si>
  <si>
    <t>Weighted Long Position</t>
  </si>
  <si>
    <t>Weighted Short Position</t>
  </si>
  <si>
    <t>TOTAL NET POSITION CHARGE  (A)</t>
  </si>
  <si>
    <t>Charge for non-correl. within time bands : B1 x 5%</t>
  </si>
  <si>
    <t>04</t>
  </si>
  <si>
    <t>MRi.3SIA-04 : (IR.4.2i SIA) Islamic Window Operations (financed by Specific Investment Account) General Risk (for financial instruments denominated in G10 currencies) - Duration Method -&gt; G-10 Currency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</si>
</sst>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Calibri"/>
      <family val="2"/>
      <scheme val="minor"/>
    </font>
    <font>
      <sz val="18"/>
      <name val="Calibri"/>
    </font>
    <font>
      <b/>
      <sz val="18"/>
      <name val="Calibri"/>
    </font>
    <font>
      <sz val="1"/>
      <color indexed="9"/>
      <name val="Calibri"/>
    </font>
    <font>
      <sz val="11"/>
      <name val="Calibri"/>
    </font>
    <font>
      <b/>
      <sz val="11"/>
      <name val="Calibri"/>
    </font>
    <font>
      <sz val="10"/>
      <color indexed="0"/>
      <name val="Arial"/>
    </font>
    <font>
      <u/>
      <sz val="10"/>
      <color indexed="12"/>
      <name val="Arial"/>
    </font>
  </fonts>
  <fills count="6">
    <fill>
      <patternFill patternType="none"/>
    </fill>
    <fill>
      <patternFill patternType="gray125"/>
    </fill>
    <fill>
      <patternFill patternType="solid">
        <fgColor rgb="FFF4F4F4"/>
      </patternFill>
    </fill>
    <fill>
      <patternFill patternType="solid">
        <fgColor rgb="FFFFFF00"/>
      </patternFill>
    </fill>
    <fill>
      <patternFill patternType="solid">
        <fgColor rgb="FFB7B7B7"/>
      </patternFill>
    </fill>
    <fill>
      <patternFill patternType="solid">
        <fgColor rgb="FF92D05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0" fillId="0" borderId="0" xfId="0" applyProtection="1">
      <protection locked="0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wrapText="1"/>
    </xf>
    <xf numFmtId="3" fontId="6" fillId="3" borderId="1" xfId="0" applyNumberFormat="1" applyFont="1" applyFill="1" applyBorder="1" applyAlignment="1" applyProtection="1">
      <alignment horizontal="right" wrapText="1"/>
      <protection locked="0"/>
    </xf>
    <xf numFmtId="0" fontId="6" fillId="4" borderId="1" xfId="0" applyFont="1" applyFill="1" applyBorder="1" applyAlignment="1">
      <alignment horizontal="left" wrapText="1"/>
    </xf>
    <xf numFmtId="3" fontId="6" fillId="5" borderId="1" xfId="0" applyNumberFormat="1" applyFont="1" applyFill="1" applyBorder="1" applyAlignment="1">
      <alignment horizontal="right" wrapText="1"/>
    </xf>
    <xf numFmtId="0" fontId="7" fillId="0" borderId="0" xfId="0" applyFont="1"/>
    <xf numFmtId="0" fontId="6" fillId="4" borderId="1" xfId="0" applyFont="1" applyFill="1" applyBorder="1" applyAlignment="1">
      <alignment horizontal="right" wrapText="1"/>
    </xf>
    <xf numFmtId="0" fontId="6" fillId="3" borderId="1" xfId="0" applyFont="1" applyFill="1" applyBorder="1" applyAlignment="1" applyProtection="1">
      <alignment horizontal="right" wrapText="1"/>
      <protection locked="0"/>
    </xf>
    <xf numFmtId="0" fontId="6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1905000</xdr:colOff>
      <xdr:row>0</xdr:row>
      <xdr:rowOff>95250</xdr:rowOff>
    </xdr:from>
    <xdr:to>
      <xdr:col>2</xdr:col>
      <xdr:colOff>2146173</xdr:colOff>
      <xdr:row>6</xdr:row>
      <xdr:rowOff>95250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95250"/>
          <a:ext cx="28575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5"/>
  <sheetViews>
    <sheetView workbookViewId="0"/>
  </sheetViews>
  <sheetFormatPr defaultRowHeight="15"/>
  <sheetData>
    <row r="1" spans="1:183">
      <c r="A1">
        <v>1</v>
      </c>
      <c r="B1">
        <v>7</v>
      </c>
      <c r="C1">
        <v>1</v>
      </c>
      <c r="D1" t="s">
        <v>0</v>
      </c>
      <c r="E1" t="s">
        <v>1</v>
      </c>
      <c r="F1" t="s">
        <v>2</v>
      </c>
      <c r="G1" t="s">
        <v>3</v>
      </c>
      <c r="H1" t="s">
        <v>4</v>
      </c>
      <c r="I1" t="s">
        <v>5</v>
      </c>
      <c r="J1" t="s">
        <v>5</v>
      </c>
      <c r="K1" t="s">
        <v>5</v>
      </c>
      <c r="L1" t="s">
        <v>6</v>
      </c>
    </row>
    <row r="3" spans="1:183">
      <c r="A3" t="s">
        <v>7</v>
      </c>
      <c r="B3" t="s">
        <v>8</v>
      </c>
      <c r="C3" t="s">
        <v>9</v>
      </c>
      <c r="D3" t="s">
        <v>10</v>
      </c>
      <c r="E3" t="s">
        <v>11</v>
      </c>
      <c r="F3" t="s">
        <v>12</v>
      </c>
      <c r="G3" t="s">
        <v>13</v>
      </c>
      <c r="H3" t="s">
        <v>14</v>
      </c>
      <c r="I3" t="s">
        <v>15</v>
      </c>
      <c r="J3" t="s">
        <v>16</v>
      </c>
      <c r="K3" t="s">
        <v>17</v>
      </c>
      <c r="L3" t="s">
        <v>18</v>
      </c>
      <c r="M3">
        <v>1990</v>
      </c>
      <c r="N3">
        <v>1991</v>
      </c>
      <c r="O3">
        <v>1992</v>
      </c>
      <c r="P3">
        <v>1993</v>
      </c>
      <c r="Q3">
        <v>1994</v>
      </c>
      <c r="R3">
        <v>1995</v>
      </c>
      <c r="S3">
        <v>1996</v>
      </c>
      <c r="T3">
        <v>1997</v>
      </c>
      <c r="U3">
        <v>1998</v>
      </c>
      <c r="V3">
        <v>1999</v>
      </c>
      <c r="W3">
        <v>2000</v>
      </c>
      <c r="X3">
        <v>2001</v>
      </c>
      <c r="Y3">
        <v>2002</v>
      </c>
      <c r="Z3">
        <v>2003</v>
      </c>
      <c r="AA3">
        <v>2004</v>
      </c>
      <c r="AB3">
        <v>2005</v>
      </c>
      <c r="AC3">
        <v>2006</v>
      </c>
      <c r="AD3">
        <v>2007</v>
      </c>
      <c r="AE3">
        <v>2008</v>
      </c>
      <c r="AF3">
        <v>2009</v>
      </c>
      <c r="AG3">
        <v>2010</v>
      </c>
      <c r="AH3">
        <v>2011</v>
      </c>
      <c r="AI3">
        <v>2012</v>
      </c>
      <c r="AJ3">
        <v>2013</v>
      </c>
      <c r="AK3">
        <v>2014</v>
      </c>
      <c r="AL3">
        <v>2015</v>
      </c>
      <c r="AM3">
        <v>2016</v>
      </c>
      <c r="AN3">
        <v>2017</v>
      </c>
      <c r="AO3">
        <v>2018</v>
      </c>
      <c r="AP3">
        <v>2019</v>
      </c>
      <c r="AQ3">
        <v>2020</v>
      </c>
      <c r="AR3">
        <v>2021</v>
      </c>
      <c r="AS3">
        <v>2022</v>
      </c>
      <c r="AT3">
        <v>2023</v>
      </c>
      <c r="AU3">
        <v>2024</v>
      </c>
      <c r="AV3">
        <v>2025</v>
      </c>
      <c r="AW3">
        <v>2026</v>
      </c>
      <c r="AX3">
        <v>2027</v>
      </c>
      <c r="AY3">
        <v>2028</v>
      </c>
      <c r="AZ3">
        <v>2029</v>
      </c>
      <c r="BA3">
        <v>2030</v>
      </c>
      <c r="BB3">
        <v>2031</v>
      </c>
      <c r="BC3">
        <v>2032</v>
      </c>
      <c r="BD3">
        <v>2033</v>
      </c>
      <c r="BE3">
        <v>2034</v>
      </c>
      <c r="BF3">
        <v>2035</v>
      </c>
      <c r="BG3">
        <v>2036</v>
      </c>
      <c r="BH3">
        <v>2037</v>
      </c>
      <c r="BI3">
        <v>2038</v>
      </c>
      <c r="BJ3">
        <v>2039</v>
      </c>
      <c r="BK3">
        <v>2040</v>
      </c>
      <c r="BL3">
        <v>2041</v>
      </c>
      <c r="BM3">
        <v>2042</v>
      </c>
      <c r="BN3">
        <v>2043</v>
      </c>
      <c r="BO3">
        <v>2044</v>
      </c>
      <c r="BP3">
        <v>2045</v>
      </c>
      <c r="BQ3">
        <v>2046</v>
      </c>
      <c r="BR3">
        <v>2047</v>
      </c>
      <c r="BS3">
        <v>2048</v>
      </c>
      <c r="BT3">
        <v>2049</v>
      </c>
      <c r="BU3">
        <v>2050</v>
      </c>
      <c r="BV3">
        <v>2051</v>
      </c>
      <c r="BW3">
        <v>2052</v>
      </c>
      <c r="BX3">
        <v>2053</v>
      </c>
      <c r="BY3">
        <v>2054</v>
      </c>
      <c r="BZ3">
        <v>2055</v>
      </c>
      <c r="CA3">
        <v>2056</v>
      </c>
      <c r="CB3">
        <v>2057</v>
      </c>
      <c r="CC3">
        <v>2058</v>
      </c>
      <c r="CD3">
        <v>2059</v>
      </c>
      <c r="CE3">
        <v>2060</v>
      </c>
      <c r="CF3">
        <v>2061</v>
      </c>
      <c r="CG3">
        <v>2062</v>
      </c>
      <c r="CH3">
        <v>2063</v>
      </c>
      <c r="CI3">
        <v>2064</v>
      </c>
      <c r="CJ3">
        <v>2065</v>
      </c>
      <c r="CK3">
        <v>2066</v>
      </c>
      <c r="CL3">
        <v>2067</v>
      </c>
      <c r="CM3">
        <v>2068</v>
      </c>
      <c r="CN3">
        <v>2069</v>
      </c>
      <c r="CO3">
        <v>2070</v>
      </c>
      <c r="CP3">
        <v>2071</v>
      </c>
      <c r="CQ3">
        <v>2072</v>
      </c>
      <c r="CR3">
        <v>2073</v>
      </c>
      <c r="CS3">
        <v>2074</v>
      </c>
      <c r="CT3">
        <v>2075</v>
      </c>
      <c r="CU3">
        <v>2076</v>
      </c>
      <c r="CV3">
        <v>2077</v>
      </c>
      <c r="CW3">
        <v>2078</v>
      </c>
      <c r="CX3">
        <v>2079</v>
      </c>
      <c r="CY3">
        <v>2080</v>
      </c>
      <c r="CZ3">
        <v>2081</v>
      </c>
      <c r="DA3">
        <v>2082</v>
      </c>
      <c r="DB3">
        <v>2083</v>
      </c>
      <c r="DC3">
        <v>2084</v>
      </c>
      <c r="DD3">
        <v>2085</v>
      </c>
      <c r="DE3">
        <v>2086</v>
      </c>
      <c r="DF3">
        <v>2087</v>
      </c>
      <c r="DG3">
        <v>2088</v>
      </c>
      <c r="DH3">
        <v>2089</v>
      </c>
      <c r="DI3">
        <v>2090</v>
      </c>
      <c r="DJ3">
        <v>2091</v>
      </c>
      <c r="DK3">
        <v>2092</v>
      </c>
      <c r="DL3">
        <v>2093</v>
      </c>
      <c r="DM3">
        <v>2094</v>
      </c>
      <c r="DN3">
        <v>2095</v>
      </c>
      <c r="DO3">
        <v>2096</v>
      </c>
      <c r="DP3">
        <v>2097</v>
      </c>
      <c r="DQ3">
        <v>2098</v>
      </c>
      <c r="DR3">
        <v>2099</v>
      </c>
    </row>
    <row r="4" spans="1:183">
      <c r="A4" t="s">
        <v>33</v>
      </c>
      <c r="B4" t="s">
        <v>34</v>
      </c>
    </row>
    <row r="5" spans="1:183">
      <c r="A5" t="s">
        <v>46</v>
      </c>
      <c r="B5" t="s">
        <v>47</v>
      </c>
      <c r="C5" t="s">
        <v>48</v>
      </c>
      <c r="D5" t="s">
        <v>49</v>
      </c>
      <c r="E5" t="s">
        <v>50</v>
      </c>
      <c r="F5" t="s">
        <v>51</v>
      </c>
      <c r="G5" t="s">
        <v>52</v>
      </c>
      <c r="H5" t="s">
        <v>53</v>
      </c>
      <c r="I5" t="s">
        <v>54</v>
      </c>
      <c r="J5" t="s">
        <v>55</v>
      </c>
      <c r="K5" t="s">
        <v>56</v>
      </c>
      <c r="L5" t="s">
        <v>57</v>
      </c>
      <c r="M5" t="s">
        <v>58</v>
      </c>
      <c r="N5" t="s">
        <v>59</v>
      </c>
      <c r="O5" t="s">
        <v>60</v>
      </c>
      <c r="P5" t="s">
        <v>61</v>
      </c>
      <c r="Q5" t="s">
        <v>62</v>
      </c>
      <c r="R5" t="s">
        <v>63</v>
      </c>
      <c r="S5" t="s">
        <v>64</v>
      </c>
      <c r="T5" t="s">
        <v>65</v>
      </c>
      <c r="U5" t="s">
        <v>66</v>
      </c>
      <c r="V5" t="s">
        <v>67</v>
      </c>
      <c r="W5" t="s">
        <v>68</v>
      </c>
      <c r="X5" t="s">
        <v>69</v>
      </c>
      <c r="Y5" t="s">
        <v>70</v>
      </c>
      <c r="Z5" t="s">
        <v>71</v>
      </c>
      <c r="AA5" t="s">
        <v>72</v>
      </c>
      <c r="AB5" t="s">
        <v>73</v>
      </c>
      <c r="AC5" t="s">
        <v>74</v>
      </c>
      <c r="AD5" t="s">
        <v>75</v>
      </c>
      <c r="AE5" t="s">
        <v>76</v>
      </c>
      <c r="AF5" t="s">
        <v>77</v>
      </c>
      <c r="AG5" t="s">
        <v>78</v>
      </c>
      <c r="AH5" t="s">
        <v>79</v>
      </c>
      <c r="AI5" t="s">
        <v>80</v>
      </c>
      <c r="AJ5" t="s">
        <v>81</v>
      </c>
      <c r="AK5" t="s">
        <v>82</v>
      </c>
      <c r="AL5" t="s">
        <v>83</v>
      </c>
      <c r="AM5" t="s">
        <v>84</v>
      </c>
      <c r="AN5" t="s">
        <v>85</v>
      </c>
      <c r="AO5" t="s">
        <v>86</v>
      </c>
      <c r="AP5" t="s">
        <v>87</v>
      </c>
      <c r="AQ5" t="s">
        <v>88</v>
      </c>
      <c r="AR5" t="s">
        <v>89</v>
      </c>
      <c r="AS5" t="s">
        <v>90</v>
      </c>
      <c r="AT5" t="s">
        <v>91</v>
      </c>
      <c r="AU5" t="s">
        <v>92</v>
      </c>
      <c r="AV5" t="s">
        <v>93</v>
      </c>
      <c r="AW5" t="s">
        <v>94</v>
      </c>
      <c r="AX5" t="s">
        <v>95</v>
      </c>
      <c r="AY5" t="s">
        <v>96</v>
      </c>
      <c r="AZ5" t="s">
        <v>97</v>
      </c>
      <c r="BA5" t="s">
        <v>98</v>
      </c>
      <c r="BB5" t="s">
        <v>99</v>
      </c>
      <c r="BC5" t="s">
        <v>100</v>
      </c>
      <c r="BD5" t="s">
        <v>101</v>
      </c>
      <c r="BE5" t="s">
        <v>102</v>
      </c>
      <c r="BF5" t="s">
        <v>103</v>
      </c>
      <c r="BG5" t="s">
        <v>104</v>
      </c>
      <c r="BH5" t="s">
        <v>105</v>
      </c>
      <c r="BI5" t="s">
        <v>106</v>
      </c>
      <c r="BJ5" t="s">
        <v>107</v>
      </c>
      <c r="BK5" t="s">
        <v>108</v>
      </c>
      <c r="BL5" t="s">
        <v>109</v>
      </c>
      <c r="BM5" t="s">
        <v>110</v>
      </c>
      <c r="BN5" t="s">
        <v>111</v>
      </c>
      <c r="BO5" t="s">
        <v>112</v>
      </c>
      <c r="BP5" t="s">
        <v>113</v>
      </c>
      <c r="BQ5" t="s">
        <v>114</v>
      </c>
      <c r="BR5" t="s">
        <v>115</v>
      </c>
      <c r="BS5" t="s">
        <v>116</v>
      </c>
      <c r="BT5" t="s">
        <v>117</v>
      </c>
      <c r="BU5" t="s">
        <v>118</v>
      </c>
      <c r="BV5" t="s">
        <v>119</v>
      </c>
      <c r="BW5" t="s">
        <v>120</v>
      </c>
      <c r="BX5" t="s">
        <v>121</v>
      </c>
      <c r="BY5" t="s">
        <v>122</v>
      </c>
      <c r="BZ5" t="s">
        <v>123</v>
      </c>
      <c r="CA5" t="s">
        <v>124</v>
      </c>
      <c r="CB5" t="s">
        <v>125</v>
      </c>
      <c r="CC5" t="s">
        <v>126</v>
      </c>
      <c r="CD5" t="s">
        <v>127</v>
      </c>
      <c r="CE5" t="s">
        <v>128</v>
      </c>
      <c r="CF5" t="s">
        <v>129</v>
      </c>
      <c r="CG5" t="s">
        <v>130</v>
      </c>
      <c r="CH5" t="s">
        <v>131</v>
      </c>
      <c r="CI5" t="s">
        <v>132</v>
      </c>
      <c r="CJ5" t="s">
        <v>133</v>
      </c>
      <c r="CK5" t="s">
        <v>134</v>
      </c>
      <c r="CL5" t="s">
        <v>135</v>
      </c>
      <c r="CM5" t="s">
        <v>136</v>
      </c>
      <c r="CN5" t="s">
        <v>137</v>
      </c>
      <c r="CO5" t="s">
        <v>138</v>
      </c>
      <c r="CP5" t="s">
        <v>139</v>
      </c>
      <c r="CQ5" t="s">
        <v>140</v>
      </c>
      <c r="CR5" t="s">
        <v>141</v>
      </c>
      <c r="CS5" t="s">
        <v>142</v>
      </c>
      <c r="CT5" t="s">
        <v>143</v>
      </c>
      <c r="CU5" t="s">
        <v>144</v>
      </c>
      <c r="CV5" t="s">
        <v>145</v>
      </c>
      <c r="CW5" t="s">
        <v>146</v>
      </c>
      <c r="CX5" t="s">
        <v>147</v>
      </c>
      <c r="CY5" t="s">
        <v>148</v>
      </c>
      <c r="CZ5" t="s">
        <v>149</v>
      </c>
      <c r="DA5" t="s">
        <v>150</v>
      </c>
      <c r="DB5" t="s">
        <v>151</v>
      </c>
      <c r="DC5" t="s">
        <v>152</v>
      </c>
      <c r="DD5" t="s">
        <v>153</v>
      </c>
      <c r="DE5" t="s">
        <v>154</v>
      </c>
      <c r="DF5" t="s">
        <v>155</v>
      </c>
      <c r="DG5" t="s">
        <v>156</v>
      </c>
      <c r="DH5" t="s">
        <v>157</v>
      </c>
      <c r="DI5" t="s">
        <v>158</v>
      </c>
      <c r="DJ5" t="s">
        <v>159</v>
      </c>
      <c r="DK5" t="s">
        <v>160</v>
      </c>
      <c r="DL5" t="s">
        <v>161</v>
      </c>
      <c r="DM5" t="s">
        <v>162</v>
      </c>
      <c r="DN5" t="s">
        <v>163</v>
      </c>
      <c r="DO5" t="s">
        <v>164</v>
      </c>
      <c r="DP5" t="s">
        <v>165</v>
      </c>
      <c r="DQ5" t="s">
        <v>166</v>
      </c>
      <c r="DR5" t="s">
        <v>167</v>
      </c>
      <c r="DS5" t="s">
        <v>168</v>
      </c>
      <c r="DT5" t="s">
        <v>169</v>
      </c>
      <c r="DU5" t="s">
        <v>170</v>
      </c>
      <c r="DV5" t="s">
        <v>171</v>
      </c>
      <c r="DW5" t="s">
        <v>172</v>
      </c>
      <c r="DX5" t="s">
        <v>173</v>
      </c>
      <c r="DY5" t="s">
        <v>174</v>
      </c>
      <c r="DZ5" t="s">
        <v>175</v>
      </c>
      <c r="EA5" t="s">
        <v>176</v>
      </c>
      <c r="EB5" t="s">
        <v>177</v>
      </c>
      <c r="EC5" t="s">
        <v>178</v>
      </c>
      <c r="ED5" t="s">
        <v>179</v>
      </c>
      <c r="EE5" t="s">
        <v>180</v>
      </c>
      <c r="EF5" t="s">
        <v>181</v>
      </c>
      <c r="EG5" t="s">
        <v>182</v>
      </c>
      <c r="EH5" t="s">
        <v>183</v>
      </c>
      <c r="EI5" t="s">
        <v>184</v>
      </c>
      <c r="EJ5" t="s">
        <v>185</v>
      </c>
      <c r="EK5" t="s">
        <v>186</v>
      </c>
      <c r="EL5" t="s">
        <v>187</v>
      </c>
      <c r="EM5" t="s">
        <v>188</v>
      </c>
      <c r="EN5" t="s">
        <v>189</v>
      </c>
      <c r="EO5" t="s">
        <v>190</v>
      </c>
      <c r="EP5" t="s">
        <v>191</v>
      </c>
      <c r="EQ5" t="s">
        <v>192</v>
      </c>
      <c r="ER5" t="s">
        <v>193</v>
      </c>
      <c r="ES5" t="s">
        <v>194</v>
      </c>
      <c r="ET5" t="s">
        <v>195</v>
      </c>
      <c r="EU5" t="s">
        <v>196</v>
      </c>
      <c r="EV5" t="s">
        <v>197</v>
      </c>
      <c r="EW5" t="s">
        <v>198</v>
      </c>
      <c r="EX5" t="s">
        <v>199</v>
      </c>
      <c r="EY5" t="s">
        <v>200</v>
      </c>
      <c r="EZ5" t="s">
        <v>201</v>
      </c>
      <c r="FA5" t="s">
        <v>202</v>
      </c>
      <c r="FB5" t="s">
        <v>203</v>
      </c>
      <c r="FC5" t="s">
        <v>204</v>
      </c>
      <c r="FD5" t="s">
        <v>205</v>
      </c>
      <c r="FE5" t="s">
        <v>206</v>
      </c>
      <c r="FF5" t="s">
        <v>207</v>
      </c>
      <c r="FG5" t="s">
        <v>208</v>
      </c>
      <c r="FH5" t="s">
        <v>209</v>
      </c>
      <c r="FI5" t="s">
        <v>210</v>
      </c>
      <c r="FJ5" t="s">
        <v>211</v>
      </c>
      <c r="FK5" t="s">
        <v>212</v>
      </c>
      <c r="FL5" t="s">
        <v>213</v>
      </c>
      <c r="FM5" t="s">
        <v>214</v>
      </c>
      <c r="FN5" t="s">
        <v>215</v>
      </c>
      <c r="FO5" t="s">
        <v>216</v>
      </c>
      <c r="FP5" t="s">
        <v>217</v>
      </c>
      <c r="FQ5" t="s">
        <v>218</v>
      </c>
      <c r="FR5" t="s">
        <v>219</v>
      </c>
      <c r="FS5" t="s">
        <v>220</v>
      </c>
      <c r="FT5" t="s">
        <v>221</v>
      </c>
      <c r="FU5" t="s">
        <v>222</v>
      </c>
      <c r="FV5" t="s">
        <v>223</v>
      </c>
      <c r="FW5" t="s">
        <v>224</v>
      </c>
      <c r="FX5" t="s">
        <v>225</v>
      </c>
      <c r="FY5" t="s">
        <v>226</v>
      </c>
      <c r="FZ5" t="s">
        <v>227</v>
      </c>
      <c r="GA5" t="s">
        <v>228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D22"/>
  <sheetViews>
    <sheetView tabSelected="1" workbookViewId="0">
      <selection activeCell="C8" sqref="C8"/>
    </sheetView>
  </sheetViews>
  <sheetFormatPr defaultRowHeight="15"/>
  <cols>
    <col min="2" max="2" width="39.28515625" bestFit="1" customWidth="1"/>
    <col min="3" max="3" width="63.28515625" bestFit="1" customWidth="1"/>
    <col min="4" max="4" width="0" hidden="1" customWidth="1"/>
  </cols>
  <sheetData>
    <row r="8" spans="2:4" ht="23.25">
      <c r="B8" s="1" t="s">
        <v>19</v>
      </c>
      <c r="C8" s="2"/>
    </row>
    <row r="9" spans="2:4" ht="23.25">
      <c r="B9" s="3" t="s">
        <v>20</v>
      </c>
      <c r="C9" s="4" t="s">
        <v>21</v>
      </c>
      <c r="D9" s="5" t="s">
        <v>21</v>
      </c>
    </row>
    <row r="10" spans="2:4" ht="23.25">
      <c r="B10" s="3" t="s">
        <v>22</v>
      </c>
      <c r="C10" s="4" t="s">
        <v>23</v>
      </c>
    </row>
    <row r="11" spans="2:4" ht="23.25">
      <c r="B11" s="3" t="s">
        <v>24</v>
      </c>
      <c r="C11" s="4" t="s">
        <v>25</v>
      </c>
      <c r="D11" s="5" t="s">
        <v>6</v>
      </c>
    </row>
    <row r="12" spans="2:4" ht="23.25">
      <c r="B12" s="3" t="s">
        <v>26</v>
      </c>
      <c r="C12" s="4" t="s">
        <v>27</v>
      </c>
    </row>
    <row r="13" spans="2:4" ht="23.25">
      <c r="B13" s="3" t="s">
        <v>28</v>
      </c>
      <c r="C13" s="6">
        <v>2020</v>
      </c>
    </row>
    <row r="14" spans="2:4" ht="23.25">
      <c r="B14" s="3" t="s">
        <v>29</v>
      </c>
      <c r="C14" s="6" t="s">
        <v>9</v>
      </c>
      <c r="D14" s="5" t="str">
        <f>TEXT(EOMONTH(DATE(TEXT(C13,"0"),TEXT(MONTH(1&amp;C14),"00"),1),0),"YYYY-MM-DD HH:MM:SS.s")</f>
        <v>2020-03-31 00:00:00.0</v>
      </c>
    </row>
    <row r="15" spans="2:4" ht="0" hidden="1" customHeight="1">
      <c r="B15" s="3" t="s">
        <v>30</v>
      </c>
      <c r="C15" s="4" t="s">
        <v>31</v>
      </c>
    </row>
    <row r="16" spans="2:4" ht="23.25">
      <c r="B16" s="3" t="s">
        <v>32</v>
      </c>
      <c r="C16" s="6" t="s">
        <v>33</v>
      </c>
      <c r="D16" s="5" t="str">
        <f>IF(C16="Calendar Year","277","278")</f>
        <v>277</v>
      </c>
    </row>
    <row r="17" spans="2:3" ht="23.25">
      <c r="B17" s="3" t="s">
        <v>35</v>
      </c>
      <c r="C17" s="4" t="s">
        <v>36</v>
      </c>
    </row>
    <row r="21" spans="2:3">
      <c r="B21" s="7" t="s">
        <v>37</v>
      </c>
      <c r="C21" s="8" t="s">
        <v>38</v>
      </c>
    </row>
    <row r="22" spans="2:3" ht="30">
      <c r="B22" s="7" t="s">
        <v>39</v>
      </c>
      <c r="C22" s="9" t="s">
        <v>40</v>
      </c>
    </row>
  </sheetData>
  <sheetProtection formatCells="0" formatColumns="0" formatRows="0" insertHyperlinks="0"/>
  <dataValidations count="3">
    <dataValidation type="list" showInputMessage="1" showErrorMessage="1" errorTitle="Submission Year" error="Please select the appropriate Submission Year" promptTitle="Submission Year" prompt="Please select the appropriate Submission Year" sqref="C13">
      <formula1>INFOSHEET_YEAR</formula1>
    </dataValidation>
    <dataValidation type="list" showInputMessage="1" showErrorMessage="1" errorTitle="Submission Month" error="Please select the appropriate Submission Month" promptTitle="Submission Month" prompt="Please select the appropriate Submission Month" sqref="C14">
      <formula1>INFOSHEET_MONTH</formula1>
    </dataValidation>
    <dataValidation type="list" showErrorMessage="1" errorTitle="Dropdown" error="Please select the appropriate value from the Dropdown" sqref="C16">
      <formula1>LISTGROUP80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workbookViewId="0"/>
  </sheetViews>
  <sheetFormatPr defaultRowHeight="15"/>
  <cols>
    <col min="1" max="1" width="12.28515625" bestFit="1" customWidth="1"/>
    <col min="2" max="2" width="57" customWidth="1"/>
    <col min="3" max="19" width="23.28515625" customWidth="1"/>
  </cols>
  <sheetData>
    <row r="1" spans="1:19">
      <c r="A1" t="s">
        <v>20</v>
      </c>
      <c r="B1" t="s">
        <v>21</v>
      </c>
    </row>
    <row r="2" spans="1:19">
      <c r="A2" t="s">
        <v>22</v>
      </c>
      <c r="B2" t="s">
        <v>23</v>
      </c>
    </row>
    <row r="3" spans="1:19">
      <c r="A3" t="s">
        <v>41</v>
      </c>
      <c r="B3" t="s">
        <v>42</v>
      </c>
    </row>
    <row r="4" spans="1:19">
      <c r="A4" t="s">
        <v>43</v>
      </c>
      <c r="B4" t="s">
        <v>44</v>
      </c>
    </row>
    <row r="5" spans="1:19">
      <c r="A5" t="s">
        <v>45</v>
      </c>
      <c r="B5" s="10" t="s">
        <v>5</v>
      </c>
    </row>
    <row r="7" spans="1:19">
      <c r="B7" s="11" t="s">
        <v>5</v>
      </c>
      <c r="C7" s="19" t="s">
        <v>229</v>
      </c>
      <c r="D7" s="19" t="s">
        <v>5</v>
      </c>
      <c r="E7" s="19" t="s">
        <v>5</v>
      </c>
      <c r="F7" s="19" t="s">
        <v>5</v>
      </c>
      <c r="G7" s="19" t="s">
        <v>230</v>
      </c>
      <c r="H7" s="19" t="s">
        <v>5</v>
      </c>
      <c r="I7" s="19" t="s">
        <v>5</v>
      </c>
      <c r="J7" s="19" t="s">
        <v>231</v>
      </c>
      <c r="K7" s="19" t="s">
        <v>5</v>
      </c>
      <c r="L7" s="19" t="s">
        <v>5</v>
      </c>
      <c r="M7" s="19" t="s">
        <v>5</v>
      </c>
      <c r="N7" s="19" t="s">
        <v>5</v>
      </c>
      <c r="O7" s="19" t="s">
        <v>5</v>
      </c>
      <c r="P7" s="19" t="s">
        <v>5</v>
      </c>
      <c r="Q7" s="19" t="s">
        <v>5</v>
      </c>
      <c r="R7" s="19" t="s">
        <v>232</v>
      </c>
      <c r="S7" s="19" t="s">
        <v>5</v>
      </c>
    </row>
    <row r="8" spans="1:19">
      <c r="B8" s="11" t="s">
        <v>233</v>
      </c>
      <c r="C8" s="12" t="s">
        <v>234</v>
      </c>
      <c r="D8" s="12" t="s">
        <v>235</v>
      </c>
      <c r="E8" s="12" t="s">
        <v>236</v>
      </c>
      <c r="F8" s="12" t="s">
        <v>237</v>
      </c>
      <c r="G8" s="12" t="s">
        <v>238</v>
      </c>
      <c r="H8" s="12" t="s">
        <v>239</v>
      </c>
      <c r="I8" s="12" t="s">
        <v>240</v>
      </c>
      <c r="J8" s="12" t="s">
        <v>241</v>
      </c>
      <c r="K8" s="12" t="s">
        <v>242</v>
      </c>
      <c r="L8" s="12" t="s">
        <v>243</v>
      </c>
      <c r="M8" s="12" t="s">
        <v>244</v>
      </c>
      <c r="N8" s="12" t="s">
        <v>245</v>
      </c>
      <c r="O8" s="19" t="s">
        <v>246</v>
      </c>
      <c r="P8" s="19" t="s">
        <v>5</v>
      </c>
      <c r="Q8" s="19" t="s">
        <v>5</v>
      </c>
      <c r="R8" s="19" t="s">
        <v>5</v>
      </c>
      <c r="S8" s="19" t="s">
        <v>5</v>
      </c>
    </row>
    <row r="9" spans="1:19">
      <c r="B9" s="11" t="s">
        <v>247</v>
      </c>
      <c r="C9" s="12" t="s">
        <v>234</v>
      </c>
      <c r="D9" s="12" t="s">
        <v>235</v>
      </c>
      <c r="E9" s="12" t="s">
        <v>236</v>
      </c>
      <c r="F9" s="12" t="s">
        <v>237</v>
      </c>
      <c r="G9" s="12" t="s">
        <v>248</v>
      </c>
      <c r="H9" s="12" t="s">
        <v>249</v>
      </c>
      <c r="I9" s="12" t="s">
        <v>250</v>
      </c>
      <c r="J9" s="12" t="s">
        <v>251</v>
      </c>
      <c r="K9" s="12" t="s">
        <v>252</v>
      </c>
      <c r="L9" s="12" t="s">
        <v>253</v>
      </c>
      <c r="M9" s="12" t="s">
        <v>254</v>
      </c>
      <c r="N9" s="12" t="s">
        <v>255</v>
      </c>
      <c r="O9" s="12" t="s">
        <v>256</v>
      </c>
      <c r="P9" s="12" t="s">
        <v>257</v>
      </c>
      <c r="Q9" s="12" t="s">
        <v>246</v>
      </c>
      <c r="R9" s="19" t="s">
        <v>5</v>
      </c>
      <c r="S9" s="19" t="s">
        <v>5</v>
      </c>
    </row>
    <row r="10" spans="1:19">
      <c r="B10" s="11" t="s">
        <v>258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4"/>
      <c r="S10" s="14"/>
    </row>
    <row r="11" spans="1:19">
      <c r="B11" s="11" t="s">
        <v>259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4"/>
      <c r="S11" s="14"/>
    </row>
    <row r="12" spans="1:19">
      <c r="B12" s="11" t="s">
        <v>260</v>
      </c>
      <c r="C12" s="12" t="s">
        <v>261</v>
      </c>
      <c r="D12" s="12" t="s">
        <v>262</v>
      </c>
      <c r="E12" s="12" t="s">
        <v>263</v>
      </c>
      <c r="F12" s="12" t="s">
        <v>264</v>
      </c>
      <c r="G12" s="12" t="s">
        <v>265</v>
      </c>
      <c r="H12" s="12" t="s">
        <v>266</v>
      </c>
      <c r="I12" s="12" t="s">
        <v>267</v>
      </c>
      <c r="J12" s="12" t="s">
        <v>268</v>
      </c>
      <c r="K12" s="12" t="s">
        <v>269</v>
      </c>
      <c r="L12" s="12" t="s">
        <v>270</v>
      </c>
      <c r="M12" s="12" t="s">
        <v>271</v>
      </c>
      <c r="N12" s="12" t="s">
        <v>272</v>
      </c>
      <c r="O12" s="12" t="s">
        <v>273</v>
      </c>
      <c r="P12" s="12" t="s">
        <v>274</v>
      </c>
      <c r="Q12" s="12" t="s">
        <v>275</v>
      </c>
      <c r="R12" s="14"/>
      <c r="S12" s="14"/>
    </row>
    <row r="13" spans="1:19">
      <c r="B13" s="11" t="s">
        <v>276</v>
      </c>
      <c r="C13" s="15">
        <f>ROUND(0*0,0)</f>
        <v>0</v>
      </c>
      <c r="D13" s="15">
        <f>ROUND(D10*0.002,0)</f>
        <v>0</v>
      </c>
      <c r="E13" s="15">
        <f>ROUND(E10*0.005,0)</f>
        <v>0</v>
      </c>
      <c r="F13" s="15">
        <f>ROUND(F10*0.008,0)</f>
        <v>0</v>
      </c>
      <c r="G13" s="15">
        <f>ROUND(G10*0.013,0)</f>
        <v>0</v>
      </c>
      <c r="H13" s="15">
        <f>ROUND(H10*0.019,0)</f>
        <v>0</v>
      </c>
      <c r="I13" s="15">
        <f>ROUND(I10*0.027,0)</f>
        <v>0</v>
      </c>
      <c r="J13" s="15">
        <f>ROUND(J10*0.032,0)</f>
        <v>0</v>
      </c>
      <c r="K13" s="15">
        <f>ROUND(K10*0.041,0)</f>
        <v>0</v>
      </c>
      <c r="L13" s="15">
        <f>ROUND(L10*0.046,0)</f>
        <v>0</v>
      </c>
      <c r="M13" s="15">
        <f>ROUND(M10*0.06,0)</f>
        <v>0</v>
      </c>
      <c r="N13" s="15">
        <f>ROUND(N10*0.07,0)</f>
        <v>0</v>
      </c>
      <c r="O13" s="15">
        <f>ROUND(O10*0.08,0)</f>
        <v>0</v>
      </c>
      <c r="P13" s="15">
        <f>ROUND(P10*0.104,0)</f>
        <v>0</v>
      </c>
      <c r="Q13" s="15">
        <f>ROUND(Q10*0.164,0)</f>
        <v>0</v>
      </c>
      <c r="R13" s="14"/>
      <c r="S13" s="14"/>
    </row>
    <row r="14" spans="1:19">
      <c r="B14" s="11" t="s">
        <v>277</v>
      </c>
      <c r="C14" s="15">
        <f>ROUND(C11*0,0)</f>
        <v>0</v>
      </c>
      <c r="D14" s="15">
        <f>ROUND(D11*0.002,0)</f>
        <v>0</v>
      </c>
      <c r="E14" s="15">
        <f>ROUND(E11*0.005,0)</f>
        <v>0</v>
      </c>
      <c r="F14" s="15">
        <f>ROUND(F11*0.008,0)</f>
        <v>0</v>
      </c>
      <c r="G14" s="15">
        <f>ROUND(G11*0.013,0)</f>
        <v>0</v>
      </c>
      <c r="H14" s="15">
        <f>ROUND(H11*0.019,0)</f>
        <v>0</v>
      </c>
      <c r="I14" s="15">
        <f>ROUND(I11*0.027,0)</f>
        <v>0</v>
      </c>
      <c r="J14" s="15">
        <f>ROUND(J11*0.032,0)</f>
        <v>0</v>
      </c>
      <c r="K14" s="15">
        <f>ROUND(K11*0.041,0)</f>
        <v>0</v>
      </c>
      <c r="L14" s="15">
        <f>ROUND(L11*0.046,0)</f>
        <v>0</v>
      </c>
      <c r="M14" s="15">
        <f>ROUND(M11*0.06,0)</f>
        <v>0</v>
      </c>
      <c r="N14" s="15">
        <f>ROUND(N11*0.07,0)</f>
        <v>0</v>
      </c>
      <c r="O14" s="15">
        <f>ROUND(O11*0.08,0)</f>
        <v>0</v>
      </c>
      <c r="P14" s="15">
        <f>ROUND(P11*0.104,0)</f>
        <v>0</v>
      </c>
      <c r="Q14" s="15">
        <f>ROUND(Q11*0.164,0)</f>
        <v>0</v>
      </c>
      <c r="R14" s="14"/>
      <c r="S14" s="14"/>
    </row>
    <row r="15" spans="1:19">
      <c r="B15" s="11" t="s">
        <v>278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>
      <c r="B16" s="11" t="s">
        <v>279</v>
      </c>
      <c r="C16" s="15">
        <f t="shared" ref="C16:Q16" si="0">C13-C14</f>
        <v>0</v>
      </c>
      <c r="D16" s="15">
        <f t="shared" si="0"/>
        <v>0</v>
      </c>
      <c r="E16" s="15">
        <f t="shared" si="0"/>
        <v>0</v>
      </c>
      <c r="F16" s="15">
        <f t="shared" si="0"/>
        <v>0</v>
      </c>
      <c r="G16" s="15">
        <f t="shared" si="0"/>
        <v>0</v>
      </c>
      <c r="H16" s="15">
        <f t="shared" si="0"/>
        <v>0</v>
      </c>
      <c r="I16" s="15">
        <f t="shared" si="0"/>
        <v>0</v>
      </c>
      <c r="J16" s="15">
        <f t="shared" si="0"/>
        <v>0</v>
      </c>
      <c r="K16" s="15">
        <f t="shared" si="0"/>
        <v>0</v>
      </c>
      <c r="L16" s="15">
        <f t="shared" si="0"/>
        <v>0</v>
      </c>
      <c r="M16" s="15">
        <f t="shared" si="0"/>
        <v>0</v>
      </c>
      <c r="N16" s="15">
        <f t="shared" si="0"/>
        <v>0</v>
      </c>
      <c r="O16" s="15">
        <f t="shared" si="0"/>
        <v>0</v>
      </c>
      <c r="P16" s="15">
        <f t="shared" si="0"/>
        <v>0</v>
      </c>
      <c r="Q16" s="15">
        <f t="shared" si="0"/>
        <v>0</v>
      </c>
      <c r="R16" s="14"/>
      <c r="S16" s="14"/>
    </row>
    <row r="17" spans="2:19">
      <c r="B17" s="11" t="s">
        <v>280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5">
        <f>ABS(SUM(C16+D16+E16+F16+G16+H16+I16+J16+K16+L16+M16+N16+O16+P16+Q16))</f>
        <v>0</v>
      </c>
    </row>
    <row r="18" spans="2:19">
      <c r="B18" s="11" t="s">
        <v>281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2:19">
      <c r="B19" s="11" t="s">
        <v>282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2:19">
      <c r="B20" s="11" t="s">
        <v>283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</row>
    <row r="21" spans="2:19">
      <c r="B21" s="11" t="s">
        <v>284</v>
      </c>
      <c r="C21" s="15">
        <f t="shared" ref="C21:Q21" si="1">MIN(C13,C14)</f>
        <v>0</v>
      </c>
      <c r="D21" s="15">
        <f t="shared" si="1"/>
        <v>0</v>
      </c>
      <c r="E21" s="15">
        <f t="shared" si="1"/>
        <v>0</v>
      </c>
      <c r="F21" s="15">
        <f t="shared" si="1"/>
        <v>0</v>
      </c>
      <c r="G21" s="15">
        <f t="shared" si="1"/>
        <v>0</v>
      </c>
      <c r="H21" s="15">
        <f t="shared" si="1"/>
        <v>0</v>
      </c>
      <c r="I21" s="15">
        <f t="shared" si="1"/>
        <v>0</v>
      </c>
      <c r="J21" s="15">
        <f t="shared" si="1"/>
        <v>0</v>
      </c>
      <c r="K21" s="15">
        <f t="shared" si="1"/>
        <v>0</v>
      </c>
      <c r="L21" s="15">
        <f t="shared" si="1"/>
        <v>0</v>
      </c>
      <c r="M21" s="15">
        <f t="shared" si="1"/>
        <v>0</v>
      </c>
      <c r="N21" s="15">
        <f t="shared" si="1"/>
        <v>0</v>
      </c>
      <c r="O21" s="15">
        <f t="shared" si="1"/>
        <v>0</v>
      </c>
      <c r="P21" s="15">
        <f t="shared" si="1"/>
        <v>0</v>
      </c>
      <c r="Q21" s="15">
        <f t="shared" si="1"/>
        <v>0</v>
      </c>
      <c r="R21" s="14"/>
      <c r="S21" s="14"/>
    </row>
    <row r="22" spans="2:19">
      <c r="B22" s="11" t="s">
        <v>285</v>
      </c>
      <c r="C22" s="15">
        <f t="shared" ref="C22:Q22" si="2">ROUND(C21*0.1,0)</f>
        <v>0</v>
      </c>
      <c r="D22" s="15">
        <f t="shared" si="2"/>
        <v>0</v>
      </c>
      <c r="E22" s="15">
        <f t="shared" si="2"/>
        <v>0</v>
      </c>
      <c r="F22" s="15">
        <f t="shared" si="2"/>
        <v>0</v>
      </c>
      <c r="G22" s="15">
        <f t="shared" si="2"/>
        <v>0</v>
      </c>
      <c r="H22" s="15">
        <f t="shared" si="2"/>
        <v>0</v>
      </c>
      <c r="I22" s="15">
        <f t="shared" si="2"/>
        <v>0</v>
      </c>
      <c r="J22" s="15">
        <f t="shared" si="2"/>
        <v>0</v>
      </c>
      <c r="K22" s="15">
        <f t="shared" si="2"/>
        <v>0</v>
      </c>
      <c r="L22" s="15">
        <f t="shared" si="2"/>
        <v>0</v>
      </c>
      <c r="M22" s="15">
        <f t="shared" si="2"/>
        <v>0</v>
      </c>
      <c r="N22" s="15">
        <f t="shared" si="2"/>
        <v>0</v>
      </c>
      <c r="O22" s="15">
        <f t="shared" si="2"/>
        <v>0</v>
      </c>
      <c r="P22" s="15">
        <f t="shared" si="2"/>
        <v>0</v>
      </c>
      <c r="Q22" s="15">
        <f t="shared" si="2"/>
        <v>0</v>
      </c>
      <c r="R22" s="14"/>
      <c r="S22" s="14"/>
    </row>
    <row r="23" spans="2:19">
      <c r="B23" s="11" t="s">
        <v>286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5">
        <f>ABS(SUM(C22+D22+E22+F22+G22+H22+I22+J22+K22+L22+M22+N22+O22+P22+Q22))</f>
        <v>0</v>
      </c>
    </row>
    <row r="24" spans="2:19">
      <c r="B24" s="11" t="s">
        <v>287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spans="2:19">
      <c r="B25" s="11" t="s">
        <v>288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spans="2:19">
      <c r="B26" s="11" t="s">
        <v>289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2:19">
      <c r="B27" s="11" t="s">
        <v>290</v>
      </c>
      <c r="C27" s="15">
        <f t="shared" ref="C27:Q27" si="3">IF(C16&gt;0,C16,0)</f>
        <v>0</v>
      </c>
      <c r="D27" s="15">
        <f t="shared" si="3"/>
        <v>0</v>
      </c>
      <c r="E27" s="15">
        <f t="shared" si="3"/>
        <v>0</v>
      </c>
      <c r="F27" s="15">
        <f t="shared" si="3"/>
        <v>0</v>
      </c>
      <c r="G27" s="15">
        <f t="shared" si="3"/>
        <v>0</v>
      </c>
      <c r="H27" s="15">
        <f t="shared" si="3"/>
        <v>0</v>
      </c>
      <c r="I27" s="15">
        <f t="shared" si="3"/>
        <v>0</v>
      </c>
      <c r="J27" s="15">
        <f t="shared" si="3"/>
        <v>0</v>
      </c>
      <c r="K27" s="15">
        <f t="shared" si="3"/>
        <v>0</v>
      </c>
      <c r="L27" s="15">
        <f t="shared" si="3"/>
        <v>0</v>
      </c>
      <c r="M27" s="15">
        <f t="shared" si="3"/>
        <v>0</v>
      </c>
      <c r="N27" s="15">
        <f t="shared" si="3"/>
        <v>0</v>
      </c>
      <c r="O27" s="15">
        <f t="shared" si="3"/>
        <v>0</v>
      </c>
      <c r="P27" s="15">
        <f t="shared" si="3"/>
        <v>0</v>
      </c>
      <c r="Q27" s="15">
        <f t="shared" si="3"/>
        <v>0</v>
      </c>
      <c r="R27" s="14"/>
      <c r="S27" s="14"/>
    </row>
    <row r="28" spans="2:19">
      <c r="B28" s="11" t="s">
        <v>291</v>
      </c>
      <c r="C28" s="15">
        <f t="shared" ref="C28:Q28" si="4">IF(C16&lt;0,ABS(C16),0)</f>
        <v>0</v>
      </c>
      <c r="D28" s="15">
        <f t="shared" si="4"/>
        <v>0</v>
      </c>
      <c r="E28" s="15">
        <f t="shared" si="4"/>
        <v>0</v>
      </c>
      <c r="F28" s="15">
        <f t="shared" si="4"/>
        <v>0</v>
      </c>
      <c r="G28" s="15">
        <f t="shared" si="4"/>
        <v>0</v>
      </c>
      <c r="H28" s="15">
        <f t="shared" si="4"/>
        <v>0</v>
      </c>
      <c r="I28" s="15">
        <f t="shared" si="4"/>
        <v>0</v>
      </c>
      <c r="J28" s="15">
        <f t="shared" si="4"/>
        <v>0</v>
      </c>
      <c r="K28" s="15">
        <f t="shared" si="4"/>
        <v>0</v>
      </c>
      <c r="L28" s="15">
        <f t="shared" si="4"/>
        <v>0</v>
      </c>
      <c r="M28" s="15">
        <f t="shared" si="4"/>
        <v>0</v>
      </c>
      <c r="N28" s="15">
        <f t="shared" si="4"/>
        <v>0</v>
      </c>
      <c r="O28" s="15">
        <f t="shared" si="4"/>
        <v>0</v>
      </c>
      <c r="P28" s="15">
        <f t="shared" si="4"/>
        <v>0</v>
      </c>
      <c r="Q28" s="15">
        <f t="shared" si="4"/>
        <v>0</v>
      </c>
      <c r="R28" s="14"/>
      <c r="S28" s="14"/>
    </row>
    <row r="29" spans="2:19">
      <c r="B29" s="11" t="s">
        <v>292</v>
      </c>
      <c r="C29" s="14"/>
      <c r="D29" s="15">
        <f>SUM(C27,F27)</f>
        <v>0</v>
      </c>
      <c r="E29" s="14"/>
      <c r="F29" s="14"/>
      <c r="G29" s="14"/>
      <c r="H29" s="15">
        <f>SUM(G27+H27+I27)</f>
        <v>0</v>
      </c>
      <c r="I29" s="14"/>
      <c r="J29" s="14"/>
      <c r="K29" s="14"/>
      <c r="L29" s="15">
        <f>ROUND(SUM(J27+K27+L27+M27+N27+O27+P27+Q27),0)</f>
        <v>0</v>
      </c>
      <c r="M29" s="14"/>
      <c r="N29" s="14"/>
      <c r="O29" s="14"/>
      <c r="P29" s="14"/>
      <c r="Q29" s="14"/>
      <c r="R29" s="14"/>
      <c r="S29" s="14"/>
    </row>
    <row r="30" spans="2:19">
      <c r="B30" s="11" t="s">
        <v>293</v>
      </c>
      <c r="C30" s="14"/>
      <c r="D30" s="15">
        <f>SUM(C28+D28+E28+F28)</f>
        <v>0</v>
      </c>
      <c r="E30" s="14"/>
      <c r="F30" s="14"/>
      <c r="G30" s="14"/>
      <c r="H30" s="15">
        <f>SUM(G28+H28+I28)</f>
        <v>0</v>
      </c>
      <c r="I30" s="14"/>
      <c r="J30" s="14"/>
      <c r="K30" s="14"/>
      <c r="L30" s="15">
        <f>SUM(J28+K28+L28+M28+N28+O28+P28+Q28)</f>
        <v>0</v>
      </c>
      <c r="M30" s="14"/>
      <c r="N30" s="14"/>
      <c r="O30" s="14"/>
      <c r="P30" s="14"/>
      <c r="Q30" s="14"/>
      <c r="R30" s="14"/>
      <c r="S30" s="14"/>
    </row>
    <row r="31" spans="2:19">
      <c r="B31" s="11" t="s">
        <v>294</v>
      </c>
      <c r="C31" s="14"/>
      <c r="D31" s="15">
        <f>MIN(D29,D30)</f>
        <v>0</v>
      </c>
      <c r="E31" s="14"/>
      <c r="F31" s="14"/>
      <c r="G31" s="14"/>
      <c r="H31" s="15">
        <f>MIN(H29,H30)</f>
        <v>0</v>
      </c>
      <c r="I31" s="14"/>
      <c r="J31" s="14"/>
      <c r="K31" s="14"/>
      <c r="L31" s="15">
        <f>MIN(L29,L30)</f>
        <v>0</v>
      </c>
      <c r="M31" s="14"/>
      <c r="N31" s="14"/>
      <c r="O31" s="14"/>
      <c r="P31" s="14"/>
      <c r="Q31" s="14"/>
      <c r="R31" s="14"/>
      <c r="S31" s="14"/>
    </row>
    <row r="32" spans="2:19" ht="26.25">
      <c r="B32" s="11" t="s">
        <v>295</v>
      </c>
      <c r="C32" s="14"/>
      <c r="D32" s="15">
        <f>ROUND(D31*0.4,0)</f>
        <v>0</v>
      </c>
      <c r="E32" s="14"/>
      <c r="F32" s="14"/>
      <c r="G32" s="14"/>
      <c r="H32" s="15">
        <f>ROUND(H31*0.3,0)</f>
        <v>0</v>
      </c>
      <c r="I32" s="14"/>
      <c r="J32" s="14"/>
      <c r="K32" s="14"/>
      <c r="L32" s="15">
        <f>ROUND(L31*0.3,0)</f>
        <v>0</v>
      </c>
      <c r="M32" s="14"/>
      <c r="N32" s="14"/>
      <c r="O32" s="14"/>
      <c r="P32" s="14"/>
      <c r="Q32" s="14"/>
      <c r="R32" s="15">
        <f>SUM(L32,H32,D32)</f>
        <v>0</v>
      </c>
      <c r="S32" s="14"/>
    </row>
    <row r="33" spans="2:19">
      <c r="B33" s="11" t="s">
        <v>296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2:19">
      <c r="B34" s="11" t="s">
        <v>297</v>
      </c>
      <c r="C34" s="14"/>
      <c r="D34" s="15">
        <f>SUM(C16+D16+E16+F16)</f>
        <v>0</v>
      </c>
      <c r="E34" s="14"/>
      <c r="F34" s="14"/>
      <c r="G34" s="14"/>
      <c r="H34" s="15">
        <f>SUM(G16+H16+I16)</f>
        <v>0</v>
      </c>
      <c r="I34" s="14"/>
      <c r="J34" s="14"/>
      <c r="K34" s="14"/>
      <c r="L34" s="15">
        <f>SUM(J16+K16+L16+M16+N16+O16+P16+Q16)</f>
        <v>0</v>
      </c>
      <c r="M34" s="14"/>
      <c r="N34" s="14"/>
      <c r="O34" s="14"/>
      <c r="P34" s="14"/>
      <c r="Q34" s="14"/>
      <c r="R34" s="14"/>
      <c r="S34" s="14"/>
    </row>
    <row r="35" spans="2:19">
      <c r="B35" s="11" t="s">
        <v>298</v>
      </c>
      <c r="C35" s="14"/>
      <c r="D35" s="15">
        <f>IF(D34&gt;0,D34,0)</f>
        <v>0</v>
      </c>
      <c r="E35" s="14"/>
      <c r="F35" s="14"/>
      <c r="G35" s="14"/>
      <c r="H35" s="15">
        <f>IF(H34&gt;0,H34,0)</f>
        <v>0</v>
      </c>
      <c r="I35" s="14"/>
      <c r="J35" s="14"/>
      <c r="K35" s="14"/>
      <c r="L35" s="15">
        <f>IF(L34&gt;0,L34,0)</f>
        <v>0</v>
      </c>
      <c r="M35" s="14"/>
      <c r="N35" s="14"/>
      <c r="O35" s="14"/>
      <c r="P35" s="14"/>
      <c r="Q35" s="14"/>
      <c r="R35" s="14"/>
      <c r="S35" s="14"/>
    </row>
    <row r="36" spans="2:19">
      <c r="B36" s="11" t="s">
        <v>299</v>
      </c>
      <c r="C36" s="14"/>
      <c r="D36" s="15">
        <f>IF(D34&lt;0,ABS(D34),0)</f>
        <v>0</v>
      </c>
      <c r="E36" s="14"/>
      <c r="F36" s="14"/>
      <c r="G36" s="14"/>
      <c r="H36" s="15">
        <f>IF(H34&lt;0,ABS(H34),0)</f>
        <v>0</v>
      </c>
      <c r="I36" s="14"/>
      <c r="J36" s="14"/>
      <c r="K36" s="14"/>
      <c r="L36" s="15">
        <f>IF(L34&lt;0,ABS(L34),0)</f>
        <v>0</v>
      </c>
      <c r="M36" s="14"/>
      <c r="N36" s="14"/>
      <c r="O36" s="14"/>
      <c r="P36" s="14"/>
      <c r="Q36" s="14"/>
      <c r="R36" s="14"/>
      <c r="S36" s="14"/>
    </row>
    <row r="37" spans="2:19">
      <c r="B37" s="11" t="s">
        <v>300</v>
      </c>
      <c r="C37" s="14"/>
      <c r="D37" s="14"/>
      <c r="E37" s="14"/>
      <c r="F37" s="15">
        <f>D35+H35</f>
        <v>0</v>
      </c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2:19">
      <c r="B38" s="11" t="s">
        <v>301</v>
      </c>
      <c r="C38" s="14"/>
      <c r="D38" s="14"/>
      <c r="E38" s="14"/>
      <c r="F38" s="15">
        <f>D36+H36</f>
        <v>0</v>
      </c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2:19">
      <c r="B39" s="11" t="s">
        <v>302</v>
      </c>
      <c r="C39" s="14"/>
      <c r="D39" s="14"/>
      <c r="E39" s="14"/>
      <c r="F39" s="15">
        <f>MIN(F37,F38)</f>
        <v>0</v>
      </c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2:19" ht="26.25">
      <c r="B40" s="11" t="s">
        <v>303</v>
      </c>
      <c r="C40" s="14"/>
      <c r="D40" s="14"/>
      <c r="E40" s="14"/>
      <c r="F40" s="15">
        <f>ROUND(F39*0.4,0)</f>
        <v>0</v>
      </c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5">
        <f>SUM(F40)</f>
        <v>0</v>
      </c>
      <c r="S40" s="14"/>
    </row>
    <row r="41" spans="2:19">
      <c r="B41" s="11" t="s">
        <v>304</v>
      </c>
      <c r="C41" s="14"/>
      <c r="D41" s="15">
        <f>ABS(MAX(D35-F39,0))</f>
        <v>0</v>
      </c>
      <c r="E41" s="14"/>
      <c r="F41" s="14"/>
      <c r="G41" s="14"/>
      <c r="H41" s="15">
        <f>ABS(MAX(H35-F39,0))</f>
        <v>0</v>
      </c>
      <c r="I41" s="14"/>
      <c r="J41" s="14"/>
      <c r="K41" s="14"/>
      <c r="L41" s="15">
        <f>L35</f>
        <v>0</v>
      </c>
      <c r="M41" s="14"/>
      <c r="N41" s="14"/>
      <c r="O41" s="14"/>
      <c r="P41" s="14"/>
      <c r="Q41" s="14"/>
      <c r="R41" s="14"/>
      <c r="S41" s="14"/>
    </row>
    <row r="42" spans="2:19">
      <c r="B42" s="11" t="s">
        <v>305</v>
      </c>
      <c r="C42" s="14"/>
      <c r="D42" s="15">
        <f>ABS(MAX(D36-F39,0))</f>
        <v>0</v>
      </c>
      <c r="E42" s="14"/>
      <c r="F42" s="14"/>
      <c r="G42" s="14"/>
      <c r="H42" s="15">
        <f>ABS(MAX(H36-F39,0))</f>
        <v>0</v>
      </c>
      <c r="I42" s="14"/>
      <c r="J42" s="14"/>
      <c r="K42" s="14"/>
      <c r="L42" s="15">
        <f>L36</f>
        <v>0</v>
      </c>
      <c r="M42" s="14"/>
      <c r="N42" s="14"/>
      <c r="O42" s="14"/>
      <c r="P42" s="14"/>
      <c r="Q42" s="14"/>
      <c r="R42" s="14"/>
      <c r="S42" s="14"/>
    </row>
    <row r="43" spans="2:19">
      <c r="B43" s="11" t="s">
        <v>306</v>
      </c>
      <c r="C43" s="14"/>
      <c r="D43" s="14"/>
      <c r="E43" s="14"/>
      <c r="F43" s="14"/>
      <c r="G43" s="14"/>
      <c r="H43" s="14"/>
      <c r="I43" s="14"/>
      <c r="J43" s="15">
        <f>H41+L41</f>
        <v>0</v>
      </c>
      <c r="K43" s="14"/>
      <c r="L43" s="14"/>
      <c r="M43" s="14"/>
      <c r="N43" s="14"/>
      <c r="O43" s="14"/>
      <c r="P43" s="14"/>
      <c r="Q43" s="14"/>
      <c r="R43" s="14"/>
      <c r="S43" s="14"/>
    </row>
    <row r="44" spans="2:19">
      <c r="B44" s="11" t="s">
        <v>307</v>
      </c>
      <c r="C44" s="14"/>
      <c r="D44" s="14"/>
      <c r="E44" s="14"/>
      <c r="F44" s="14"/>
      <c r="G44" s="14"/>
      <c r="H44" s="14"/>
      <c r="I44" s="14"/>
      <c r="J44" s="15">
        <f>H42+L42</f>
        <v>0</v>
      </c>
      <c r="K44" s="14"/>
      <c r="L44" s="14"/>
      <c r="M44" s="14"/>
      <c r="N44" s="14"/>
      <c r="O44" s="14"/>
      <c r="P44" s="14"/>
      <c r="Q44" s="14"/>
      <c r="R44" s="14"/>
      <c r="S44" s="14"/>
    </row>
    <row r="45" spans="2:19">
      <c r="B45" s="11" t="s">
        <v>308</v>
      </c>
      <c r="C45" s="14"/>
      <c r="D45" s="14"/>
      <c r="E45" s="14"/>
      <c r="F45" s="14"/>
      <c r="G45" s="14"/>
      <c r="H45" s="14"/>
      <c r="I45" s="14"/>
      <c r="J45" s="15">
        <f>MIN(J43,J44)</f>
        <v>0</v>
      </c>
      <c r="K45" s="14"/>
      <c r="L45" s="14"/>
      <c r="M45" s="14"/>
      <c r="N45" s="14"/>
      <c r="O45" s="14"/>
      <c r="P45" s="14"/>
      <c r="Q45" s="14"/>
      <c r="R45" s="14"/>
      <c r="S45" s="14"/>
    </row>
    <row r="46" spans="2:19" ht="26.25">
      <c r="B46" s="11" t="s">
        <v>309</v>
      </c>
      <c r="C46" s="14"/>
      <c r="D46" s="14"/>
      <c r="E46" s="14"/>
      <c r="F46" s="14"/>
      <c r="G46" s="14"/>
      <c r="H46" s="14"/>
      <c r="I46" s="14"/>
      <c r="J46" s="15">
        <f>ROUND(J45*0.4,0)</f>
        <v>0</v>
      </c>
      <c r="K46" s="14"/>
      <c r="L46" s="14"/>
      <c r="M46" s="14"/>
      <c r="N46" s="14"/>
      <c r="O46" s="14"/>
      <c r="P46" s="14"/>
      <c r="Q46" s="14"/>
      <c r="R46" s="15">
        <f>SUM(J46)</f>
        <v>0</v>
      </c>
      <c r="S46" s="14"/>
    </row>
    <row r="47" spans="2:19">
      <c r="B47" s="11" t="s">
        <v>304</v>
      </c>
      <c r="C47" s="14"/>
      <c r="D47" s="15">
        <f>D41</f>
        <v>0</v>
      </c>
      <c r="E47" s="14"/>
      <c r="F47" s="14"/>
      <c r="G47" s="14"/>
      <c r="H47" s="15">
        <f>ABS(MAX(H41-J45,0))</f>
        <v>0</v>
      </c>
      <c r="I47" s="14"/>
      <c r="J47" s="14"/>
      <c r="K47" s="14"/>
      <c r="L47" s="15">
        <f>ABS(MAX(L35-J45,0))</f>
        <v>0</v>
      </c>
      <c r="M47" s="14"/>
      <c r="N47" s="14"/>
      <c r="O47" s="14"/>
      <c r="P47" s="14"/>
      <c r="Q47" s="14"/>
      <c r="R47" s="14"/>
      <c r="S47" s="14"/>
    </row>
    <row r="48" spans="2:19">
      <c r="B48" s="11" t="s">
        <v>305</v>
      </c>
      <c r="C48" s="14"/>
      <c r="D48" s="15">
        <f>D42</f>
        <v>0</v>
      </c>
      <c r="E48" s="14"/>
      <c r="F48" s="14"/>
      <c r="G48" s="14"/>
      <c r="H48" s="15">
        <f>ABS(MAX(H42-J45,0))</f>
        <v>0</v>
      </c>
      <c r="I48" s="14"/>
      <c r="J48" s="14"/>
      <c r="K48" s="14"/>
      <c r="L48" s="15">
        <f>ABS(MAX(L36-J45,0))</f>
        <v>0</v>
      </c>
      <c r="M48" s="14"/>
      <c r="N48" s="14"/>
      <c r="O48" s="14"/>
      <c r="P48" s="14"/>
      <c r="Q48" s="14"/>
      <c r="R48" s="14"/>
      <c r="S48" s="14"/>
    </row>
    <row r="49" spans="2:19">
      <c r="B49" s="11" t="s">
        <v>310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2:19">
      <c r="B50" s="11" t="s">
        <v>311</v>
      </c>
      <c r="C50" s="14"/>
      <c r="D50" s="14"/>
      <c r="E50" s="14"/>
      <c r="F50" s="14"/>
      <c r="G50" s="14"/>
      <c r="H50" s="15">
        <f>D47+L47</f>
        <v>0</v>
      </c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2:19">
      <c r="B51" s="11" t="s">
        <v>312</v>
      </c>
      <c r="C51" s="14"/>
      <c r="D51" s="14"/>
      <c r="E51" s="14"/>
      <c r="F51" s="14"/>
      <c r="G51" s="14"/>
      <c r="H51" s="15">
        <f>D48+L48</f>
        <v>0</v>
      </c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2:19">
      <c r="B52" s="11" t="s">
        <v>313</v>
      </c>
      <c r="C52" s="14"/>
      <c r="D52" s="14"/>
      <c r="E52" s="14"/>
      <c r="F52" s="14"/>
      <c r="G52" s="14"/>
      <c r="H52" s="15">
        <f>MIN(H50,H51)</f>
        <v>0</v>
      </c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2:19" ht="26.25">
      <c r="B53" s="11" t="s">
        <v>314</v>
      </c>
      <c r="C53" s="14"/>
      <c r="D53" s="14"/>
      <c r="E53" s="14"/>
      <c r="F53" s="14"/>
      <c r="G53" s="14"/>
      <c r="H53" s="15">
        <f>ROUND(H52*1,0)</f>
        <v>0</v>
      </c>
      <c r="I53" s="14"/>
      <c r="J53" s="14"/>
      <c r="K53" s="14"/>
      <c r="L53" s="14"/>
      <c r="M53" s="14"/>
      <c r="N53" s="14"/>
      <c r="O53" s="14"/>
      <c r="P53" s="14"/>
      <c r="Q53" s="14"/>
      <c r="R53" s="15">
        <f>SUM(H53)</f>
        <v>0</v>
      </c>
      <c r="S53" s="14"/>
    </row>
    <row r="54" spans="2:19">
      <c r="B54" s="11" t="s">
        <v>315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5">
        <f>SUM(R32,R40,R46,R53)</f>
        <v>0</v>
      </c>
    </row>
    <row r="55" spans="2:19">
      <c r="B55" s="11" t="s">
        <v>316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5">
        <f>SUM(S17,S23,S54)</f>
        <v>0</v>
      </c>
    </row>
  </sheetData>
  <sheetProtection formatCells="0" formatColumns="0" formatRows="0"/>
  <mergeCells count="5">
    <mergeCell ref="C7:F7"/>
    <mergeCell ref="G7:I7"/>
    <mergeCell ref="J7:Q7"/>
    <mergeCell ref="R7:S9"/>
    <mergeCell ref="O8:Q8"/>
  </mergeCells>
  <dataValidations count="1">
    <dataValidation type="list" showErrorMessage="1" errorTitle="Dropdown" error="Please select the appropriate value from the Dropdown" sqref="B5">
      <formula1>LISTGROUP87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workbookViewId="0"/>
  </sheetViews>
  <sheetFormatPr defaultRowHeight="15"/>
  <cols>
    <col min="1" max="1" width="12.28515625" bestFit="1" customWidth="1"/>
    <col min="2" max="2" width="57" customWidth="1"/>
    <col min="3" max="19" width="23.28515625" customWidth="1"/>
  </cols>
  <sheetData>
    <row r="1" spans="1:19">
      <c r="A1" t="s">
        <v>20</v>
      </c>
      <c r="B1" t="s">
        <v>21</v>
      </c>
    </row>
    <row r="2" spans="1:19">
      <c r="A2" t="s">
        <v>22</v>
      </c>
      <c r="B2" t="s">
        <v>23</v>
      </c>
    </row>
    <row r="3" spans="1:19">
      <c r="A3" t="s">
        <v>41</v>
      </c>
      <c r="B3" t="s">
        <v>317</v>
      </c>
    </row>
    <row r="4" spans="1:19">
      <c r="A4" t="s">
        <v>43</v>
      </c>
      <c r="B4" t="s">
        <v>318</v>
      </c>
    </row>
    <row r="5" spans="1:19">
      <c r="A5" t="s">
        <v>45</v>
      </c>
      <c r="B5" s="10" t="s">
        <v>5</v>
      </c>
    </row>
    <row r="6" spans="1:19">
      <c r="A6" s="16" t="s">
        <v>319</v>
      </c>
    </row>
    <row r="7" spans="1:19">
      <c r="B7" s="11" t="s">
        <v>5</v>
      </c>
      <c r="C7" s="19" t="s">
        <v>229</v>
      </c>
      <c r="D7" s="19" t="s">
        <v>5</v>
      </c>
      <c r="E7" s="19" t="s">
        <v>5</v>
      </c>
      <c r="F7" s="19" t="s">
        <v>5</v>
      </c>
      <c r="G7" s="19" t="s">
        <v>230</v>
      </c>
      <c r="H7" s="19" t="s">
        <v>5</v>
      </c>
      <c r="I7" s="19" t="s">
        <v>5</v>
      </c>
      <c r="J7" s="19" t="s">
        <v>231</v>
      </c>
      <c r="K7" s="19" t="s">
        <v>5</v>
      </c>
      <c r="L7" s="19" t="s">
        <v>5</v>
      </c>
      <c r="M7" s="19" t="s">
        <v>5</v>
      </c>
      <c r="N7" s="19" t="s">
        <v>5</v>
      </c>
      <c r="O7" s="19" t="s">
        <v>5</v>
      </c>
      <c r="P7" s="19" t="s">
        <v>5</v>
      </c>
      <c r="Q7" s="19" t="s">
        <v>5</v>
      </c>
      <c r="R7" s="19" t="s">
        <v>232</v>
      </c>
      <c r="S7" s="19" t="s">
        <v>5</v>
      </c>
    </row>
    <row r="8" spans="1:19">
      <c r="B8" s="11" t="s">
        <v>233</v>
      </c>
      <c r="C8" s="12" t="s">
        <v>234</v>
      </c>
      <c r="D8" s="12" t="s">
        <v>235</v>
      </c>
      <c r="E8" s="12" t="s">
        <v>236</v>
      </c>
      <c r="F8" s="12" t="s">
        <v>237</v>
      </c>
      <c r="G8" s="12" t="s">
        <v>238</v>
      </c>
      <c r="H8" s="12" t="s">
        <v>239</v>
      </c>
      <c r="I8" s="12" t="s">
        <v>240</v>
      </c>
      <c r="J8" s="12" t="s">
        <v>241</v>
      </c>
      <c r="K8" s="12" t="s">
        <v>242</v>
      </c>
      <c r="L8" s="12" t="s">
        <v>243</v>
      </c>
      <c r="M8" s="12" t="s">
        <v>244</v>
      </c>
      <c r="N8" s="12" t="s">
        <v>245</v>
      </c>
      <c r="O8" s="19" t="s">
        <v>246</v>
      </c>
      <c r="P8" s="19" t="s">
        <v>5</v>
      </c>
      <c r="Q8" s="19" t="s">
        <v>5</v>
      </c>
      <c r="R8" s="19" t="s">
        <v>5</v>
      </c>
      <c r="S8" s="19" t="s">
        <v>5</v>
      </c>
    </row>
    <row r="9" spans="1:19">
      <c r="B9" s="11" t="s">
        <v>247</v>
      </c>
      <c r="C9" s="12" t="s">
        <v>234</v>
      </c>
      <c r="D9" s="12" t="s">
        <v>235</v>
      </c>
      <c r="E9" s="12" t="s">
        <v>236</v>
      </c>
      <c r="F9" s="12" t="s">
        <v>237</v>
      </c>
      <c r="G9" s="12" t="s">
        <v>248</v>
      </c>
      <c r="H9" s="12" t="s">
        <v>249</v>
      </c>
      <c r="I9" s="12" t="s">
        <v>250</v>
      </c>
      <c r="J9" s="12" t="s">
        <v>251</v>
      </c>
      <c r="K9" s="12" t="s">
        <v>252</v>
      </c>
      <c r="L9" s="12" t="s">
        <v>253</v>
      </c>
      <c r="M9" s="12" t="s">
        <v>254</v>
      </c>
      <c r="N9" s="12" t="s">
        <v>255</v>
      </c>
      <c r="O9" s="12" t="s">
        <v>256</v>
      </c>
      <c r="P9" s="12" t="s">
        <v>257</v>
      </c>
      <c r="Q9" s="12" t="s">
        <v>246</v>
      </c>
      <c r="R9" s="19" t="s">
        <v>5</v>
      </c>
      <c r="S9" s="19" t="s">
        <v>5</v>
      </c>
    </row>
    <row r="10" spans="1:19">
      <c r="B10" s="11" t="s">
        <v>258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4"/>
      <c r="S10" s="14"/>
    </row>
    <row r="11" spans="1:19">
      <c r="B11" s="11" t="s">
        <v>259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4"/>
      <c r="S11" s="14"/>
    </row>
    <row r="12" spans="1:19">
      <c r="B12" s="11" t="s">
        <v>260</v>
      </c>
      <c r="C12" s="12" t="s">
        <v>261</v>
      </c>
      <c r="D12" s="12" t="s">
        <v>262</v>
      </c>
      <c r="E12" s="12" t="s">
        <v>320</v>
      </c>
      <c r="F12" s="12" t="s">
        <v>321</v>
      </c>
      <c r="G12" s="12" t="s">
        <v>322</v>
      </c>
      <c r="H12" s="12" t="s">
        <v>323</v>
      </c>
      <c r="I12" s="12" t="s">
        <v>324</v>
      </c>
      <c r="J12" s="12" t="s">
        <v>325</v>
      </c>
      <c r="K12" s="12" t="s">
        <v>326</v>
      </c>
      <c r="L12" s="12" t="s">
        <v>327</v>
      </c>
      <c r="M12" s="12" t="s">
        <v>328</v>
      </c>
      <c r="N12" s="12" t="s">
        <v>329</v>
      </c>
      <c r="O12" s="12" t="s">
        <v>271</v>
      </c>
      <c r="P12" s="12" t="s">
        <v>273</v>
      </c>
      <c r="Q12" s="12" t="s">
        <v>330</v>
      </c>
      <c r="R12" s="14"/>
      <c r="S12" s="14"/>
    </row>
    <row r="13" spans="1:19">
      <c r="B13" s="11" t="s">
        <v>276</v>
      </c>
      <c r="C13" s="15">
        <f>ROUND(C10*0,0)</f>
        <v>0</v>
      </c>
      <c r="D13" s="15">
        <f>ROUND(D10*0.002,0)</f>
        <v>0</v>
      </c>
      <c r="E13" s="15">
        <f>ROUND(E10*0.004,0)</f>
        <v>0</v>
      </c>
      <c r="F13" s="15">
        <f>ROUND(F10*0.007,0)</f>
        <v>0</v>
      </c>
      <c r="G13" s="15">
        <f>ROUND(G10*0.0125,0)</f>
        <v>0</v>
      </c>
      <c r="H13" s="15">
        <f>ROUND(H10*0.0175,0)</f>
        <v>0</v>
      </c>
      <c r="I13" s="15">
        <f>ROUND(I10*0.0225,0)</f>
        <v>0</v>
      </c>
      <c r="J13" s="15">
        <f>ROUND(J10*0.0275,0)</f>
        <v>0</v>
      </c>
      <c r="K13" s="15">
        <f>ROUND(K10*0.0325,0)</f>
        <v>0</v>
      </c>
      <c r="L13" s="15">
        <f>ROUND(L10*0.0375,0)</f>
        <v>0</v>
      </c>
      <c r="M13" s="15">
        <f>ROUND(M10*0.045,0)</f>
        <v>0</v>
      </c>
      <c r="N13" s="15">
        <f>ROUND(N10*0.0525,0)</f>
        <v>0</v>
      </c>
      <c r="O13" s="15">
        <f>ROUND(O10*0.06,0)</f>
        <v>0</v>
      </c>
      <c r="P13" s="15">
        <f>ROUND(P10*0.08,0)</f>
        <v>0</v>
      </c>
      <c r="Q13" s="15">
        <f>ROUND(Q10*0.125,0)</f>
        <v>0</v>
      </c>
      <c r="R13" s="14"/>
      <c r="S13" s="14"/>
    </row>
    <row r="14" spans="1:19">
      <c r="B14" s="11" t="s">
        <v>277</v>
      </c>
      <c r="C14" s="15">
        <f>ROUND(C11*0,0)</f>
        <v>0</v>
      </c>
      <c r="D14" s="15">
        <f>ROUND(D11*0.002,0)</f>
        <v>0</v>
      </c>
      <c r="E14" s="15">
        <f>ROUND(E11*0.004,0)</f>
        <v>0</v>
      </c>
      <c r="F14" s="15">
        <f>ROUND(F11*0.007,0)</f>
        <v>0</v>
      </c>
      <c r="G14" s="15">
        <f>ROUND(G11*0.0125,0)</f>
        <v>0</v>
      </c>
      <c r="H14" s="15">
        <f>ROUND(H11*0.0175,0)</f>
        <v>0</v>
      </c>
      <c r="I14" s="15">
        <f>ROUND(I11*0.0225,0)</f>
        <v>0</v>
      </c>
      <c r="J14" s="15">
        <f>ROUND(J11*0.0275,0)</f>
        <v>0</v>
      </c>
      <c r="K14" s="15">
        <f>ROUND(K11*0.0325,0)</f>
        <v>0</v>
      </c>
      <c r="L14" s="15">
        <f>ROUND(L11*0.0375,0)</f>
        <v>0</v>
      </c>
      <c r="M14" s="15">
        <f>ROUND(M11*0.045,0)</f>
        <v>0</v>
      </c>
      <c r="N14" s="15">
        <f>ROUND(N11*0.0525,0)</f>
        <v>0</v>
      </c>
      <c r="O14" s="15">
        <f>ROUND(O11*0.06,0)</f>
        <v>0</v>
      </c>
      <c r="P14" s="15">
        <f>ROUND(P11*0.08,0)</f>
        <v>0</v>
      </c>
      <c r="Q14" s="15">
        <f>ROUND(Q11*0.125,0)</f>
        <v>0</v>
      </c>
      <c r="R14" s="14"/>
      <c r="S14" s="14"/>
    </row>
    <row r="15" spans="1:19">
      <c r="B15" s="11" t="s">
        <v>278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>
      <c r="B16" s="11" t="s">
        <v>279</v>
      </c>
      <c r="C16" s="15">
        <f t="shared" ref="C16:Q16" si="0">C13-C14</f>
        <v>0</v>
      </c>
      <c r="D16" s="15">
        <f t="shared" si="0"/>
        <v>0</v>
      </c>
      <c r="E16" s="15">
        <f t="shared" si="0"/>
        <v>0</v>
      </c>
      <c r="F16" s="15">
        <f t="shared" si="0"/>
        <v>0</v>
      </c>
      <c r="G16" s="15">
        <f t="shared" si="0"/>
        <v>0</v>
      </c>
      <c r="H16" s="15">
        <f t="shared" si="0"/>
        <v>0</v>
      </c>
      <c r="I16" s="15">
        <f t="shared" si="0"/>
        <v>0</v>
      </c>
      <c r="J16" s="15">
        <f t="shared" si="0"/>
        <v>0</v>
      </c>
      <c r="K16" s="15">
        <f t="shared" si="0"/>
        <v>0</v>
      </c>
      <c r="L16" s="15">
        <f t="shared" si="0"/>
        <v>0</v>
      </c>
      <c r="M16" s="15">
        <f t="shared" si="0"/>
        <v>0</v>
      </c>
      <c r="N16" s="15">
        <f t="shared" si="0"/>
        <v>0</v>
      </c>
      <c r="O16" s="15">
        <f t="shared" si="0"/>
        <v>0</v>
      </c>
      <c r="P16" s="15">
        <f t="shared" si="0"/>
        <v>0</v>
      </c>
      <c r="Q16" s="15">
        <f t="shared" si="0"/>
        <v>0</v>
      </c>
      <c r="R16" s="14"/>
      <c r="S16" s="14"/>
    </row>
    <row r="17" spans="2:19">
      <c r="B17" s="11" t="s">
        <v>280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5">
        <f>ABS(SUM(C16+D16+E16+F16+G16+H16+I16+J16+K16+L16+M16+N16+O16+P16+Q16))</f>
        <v>0</v>
      </c>
    </row>
    <row r="18" spans="2:19">
      <c r="B18" s="11" t="s">
        <v>281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2:19">
      <c r="B19" s="11" t="s">
        <v>282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2:19">
      <c r="B20" s="11" t="s">
        <v>283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</row>
    <row r="21" spans="2:19">
      <c r="B21" s="11" t="s">
        <v>284</v>
      </c>
      <c r="C21" s="15">
        <f t="shared" ref="C21:Q21" si="1">MIN(C13,C14)</f>
        <v>0</v>
      </c>
      <c r="D21" s="15">
        <f t="shared" si="1"/>
        <v>0</v>
      </c>
      <c r="E21" s="15">
        <f t="shared" si="1"/>
        <v>0</v>
      </c>
      <c r="F21" s="15">
        <f t="shared" si="1"/>
        <v>0</v>
      </c>
      <c r="G21" s="15">
        <f t="shared" si="1"/>
        <v>0</v>
      </c>
      <c r="H21" s="15">
        <f t="shared" si="1"/>
        <v>0</v>
      </c>
      <c r="I21" s="15">
        <f t="shared" si="1"/>
        <v>0</v>
      </c>
      <c r="J21" s="15">
        <f t="shared" si="1"/>
        <v>0</v>
      </c>
      <c r="K21" s="15">
        <f t="shared" si="1"/>
        <v>0</v>
      </c>
      <c r="L21" s="15">
        <f t="shared" si="1"/>
        <v>0</v>
      </c>
      <c r="M21" s="15">
        <f t="shared" si="1"/>
        <v>0</v>
      </c>
      <c r="N21" s="15">
        <f t="shared" si="1"/>
        <v>0</v>
      </c>
      <c r="O21" s="15">
        <f t="shared" si="1"/>
        <v>0</v>
      </c>
      <c r="P21" s="15">
        <f t="shared" si="1"/>
        <v>0</v>
      </c>
      <c r="Q21" s="15">
        <f t="shared" si="1"/>
        <v>0</v>
      </c>
      <c r="R21" s="14"/>
      <c r="S21" s="14"/>
    </row>
    <row r="22" spans="2:19">
      <c r="B22" s="11" t="s">
        <v>285</v>
      </c>
      <c r="C22" s="15">
        <f t="shared" ref="C22:Q22" si="2">ROUND(C21*0.1,0)</f>
        <v>0</v>
      </c>
      <c r="D22" s="15">
        <f t="shared" si="2"/>
        <v>0</v>
      </c>
      <c r="E22" s="15">
        <f t="shared" si="2"/>
        <v>0</v>
      </c>
      <c r="F22" s="15">
        <f t="shared" si="2"/>
        <v>0</v>
      </c>
      <c r="G22" s="15">
        <f t="shared" si="2"/>
        <v>0</v>
      </c>
      <c r="H22" s="15">
        <f t="shared" si="2"/>
        <v>0</v>
      </c>
      <c r="I22" s="15">
        <f t="shared" si="2"/>
        <v>0</v>
      </c>
      <c r="J22" s="15">
        <f t="shared" si="2"/>
        <v>0</v>
      </c>
      <c r="K22" s="15">
        <f t="shared" si="2"/>
        <v>0</v>
      </c>
      <c r="L22" s="15">
        <f t="shared" si="2"/>
        <v>0</v>
      </c>
      <c r="M22" s="15">
        <f t="shared" si="2"/>
        <v>0</v>
      </c>
      <c r="N22" s="15">
        <f t="shared" si="2"/>
        <v>0</v>
      </c>
      <c r="O22" s="15">
        <f t="shared" si="2"/>
        <v>0</v>
      </c>
      <c r="P22" s="15">
        <f t="shared" si="2"/>
        <v>0</v>
      </c>
      <c r="Q22" s="15">
        <f t="shared" si="2"/>
        <v>0</v>
      </c>
      <c r="R22" s="14"/>
      <c r="S22" s="14"/>
    </row>
    <row r="23" spans="2:19">
      <c r="B23" s="11" t="s">
        <v>331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5">
        <f>ABS(SUM(C22+D22+E22+F22+G22+H22+I22+J22+K22+L22+M22+N22+O22+P22+Q22))</f>
        <v>0</v>
      </c>
    </row>
    <row r="24" spans="2:19">
      <c r="B24" s="11" t="s">
        <v>287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spans="2:19">
      <c r="B25" s="11" t="s">
        <v>288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spans="2:19">
      <c r="B26" s="11" t="s">
        <v>289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2:19">
      <c r="B27" s="11" t="s">
        <v>290</v>
      </c>
      <c r="C27" s="15">
        <f t="shared" ref="C27:Q27" si="3">IF(C16&gt;0,C16,0)</f>
        <v>0</v>
      </c>
      <c r="D27" s="15">
        <f t="shared" si="3"/>
        <v>0</v>
      </c>
      <c r="E27" s="15">
        <f t="shared" si="3"/>
        <v>0</v>
      </c>
      <c r="F27" s="15">
        <f t="shared" si="3"/>
        <v>0</v>
      </c>
      <c r="G27" s="15">
        <f t="shared" si="3"/>
        <v>0</v>
      </c>
      <c r="H27" s="15">
        <f t="shared" si="3"/>
        <v>0</v>
      </c>
      <c r="I27" s="15">
        <f t="shared" si="3"/>
        <v>0</v>
      </c>
      <c r="J27" s="15">
        <f t="shared" si="3"/>
        <v>0</v>
      </c>
      <c r="K27" s="15">
        <f t="shared" si="3"/>
        <v>0</v>
      </c>
      <c r="L27" s="15">
        <f t="shared" si="3"/>
        <v>0</v>
      </c>
      <c r="M27" s="15">
        <f t="shared" si="3"/>
        <v>0</v>
      </c>
      <c r="N27" s="15">
        <f t="shared" si="3"/>
        <v>0</v>
      </c>
      <c r="O27" s="15">
        <f t="shared" si="3"/>
        <v>0</v>
      </c>
      <c r="P27" s="15">
        <f t="shared" si="3"/>
        <v>0</v>
      </c>
      <c r="Q27" s="15">
        <f t="shared" si="3"/>
        <v>0</v>
      </c>
      <c r="R27" s="14"/>
      <c r="S27" s="14"/>
    </row>
    <row r="28" spans="2:19">
      <c r="B28" s="11" t="s">
        <v>291</v>
      </c>
      <c r="C28" s="15">
        <f t="shared" ref="C28:Q28" si="4">IF(C16&lt;0,ABS(C16),0)</f>
        <v>0</v>
      </c>
      <c r="D28" s="15">
        <f t="shared" si="4"/>
        <v>0</v>
      </c>
      <c r="E28" s="15">
        <f t="shared" si="4"/>
        <v>0</v>
      </c>
      <c r="F28" s="15">
        <f t="shared" si="4"/>
        <v>0</v>
      </c>
      <c r="G28" s="15">
        <f t="shared" si="4"/>
        <v>0</v>
      </c>
      <c r="H28" s="15">
        <f t="shared" si="4"/>
        <v>0</v>
      </c>
      <c r="I28" s="15">
        <f t="shared" si="4"/>
        <v>0</v>
      </c>
      <c r="J28" s="15">
        <f t="shared" si="4"/>
        <v>0</v>
      </c>
      <c r="K28" s="15">
        <f t="shared" si="4"/>
        <v>0</v>
      </c>
      <c r="L28" s="15">
        <f t="shared" si="4"/>
        <v>0</v>
      </c>
      <c r="M28" s="15">
        <f t="shared" si="4"/>
        <v>0</v>
      </c>
      <c r="N28" s="15">
        <f t="shared" si="4"/>
        <v>0</v>
      </c>
      <c r="O28" s="15">
        <f t="shared" si="4"/>
        <v>0</v>
      </c>
      <c r="P28" s="15">
        <f t="shared" si="4"/>
        <v>0</v>
      </c>
      <c r="Q28" s="15">
        <f t="shared" si="4"/>
        <v>0</v>
      </c>
      <c r="R28" s="14"/>
      <c r="S28" s="14"/>
    </row>
    <row r="29" spans="2:19">
      <c r="B29" s="11" t="s">
        <v>292</v>
      </c>
      <c r="C29" s="14"/>
      <c r="D29" s="15">
        <f>SUM(C27+D27+E27+F27)</f>
        <v>0</v>
      </c>
      <c r="E29" s="14"/>
      <c r="F29" s="14"/>
      <c r="G29" s="14"/>
      <c r="H29" s="15">
        <f>SUM(G27+H27+I27)</f>
        <v>0</v>
      </c>
      <c r="I29" s="14"/>
      <c r="J29" s="14"/>
      <c r="K29" s="14"/>
      <c r="L29" s="15">
        <f>SUM(J27+K27+L27+M27+N27+O27+P27+Q27)</f>
        <v>0</v>
      </c>
      <c r="M29" s="14"/>
      <c r="N29" s="14"/>
      <c r="O29" s="14"/>
      <c r="P29" s="14"/>
      <c r="Q29" s="14"/>
      <c r="R29" s="14"/>
      <c r="S29" s="14"/>
    </row>
    <row r="30" spans="2:19">
      <c r="B30" s="11" t="s">
        <v>293</v>
      </c>
      <c r="C30" s="14"/>
      <c r="D30" s="15">
        <f>SUM(C28+D28+E28+F28)</f>
        <v>0</v>
      </c>
      <c r="E30" s="14"/>
      <c r="F30" s="14"/>
      <c r="G30" s="14"/>
      <c r="H30" s="15">
        <f>SUM(G28+H28+I28)</f>
        <v>0</v>
      </c>
      <c r="I30" s="14"/>
      <c r="J30" s="14"/>
      <c r="K30" s="14"/>
      <c r="L30" s="15">
        <f>SUM(J28+K28+L28+M28+N28+O28+P28+Q28)</f>
        <v>0</v>
      </c>
      <c r="M30" s="14"/>
      <c r="N30" s="14"/>
      <c r="O30" s="14"/>
      <c r="P30" s="14"/>
      <c r="Q30" s="14"/>
      <c r="R30" s="14"/>
      <c r="S30" s="14"/>
    </row>
    <row r="31" spans="2:19">
      <c r="B31" s="11" t="s">
        <v>294</v>
      </c>
      <c r="C31" s="14"/>
      <c r="D31" s="15">
        <f>MIN(D29,D30)</f>
        <v>0</v>
      </c>
      <c r="E31" s="14"/>
      <c r="F31" s="14"/>
      <c r="G31" s="14"/>
      <c r="H31" s="15">
        <f>MIN(H29,H30)</f>
        <v>0</v>
      </c>
      <c r="I31" s="14"/>
      <c r="J31" s="14"/>
      <c r="K31" s="14"/>
      <c r="L31" s="15">
        <f>MIN(L29,L30)</f>
        <v>0</v>
      </c>
      <c r="M31" s="14"/>
      <c r="N31" s="14"/>
      <c r="O31" s="14"/>
      <c r="P31" s="14"/>
      <c r="Q31" s="14"/>
      <c r="R31" s="14"/>
      <c r="S31" s="14"/>
    </row>
    <row r="32" spans="2:19" ht="26.25">
      <c r="B32" s="11" t="s">
        <v>295</v>
      </c>
      <c r="C32" s="14"/>
      <c r="D32" s="15">
        <f>ROUND(D31*0.4,0)</f>
        <v>0</v>
      </c>
      <c r="E32" s="14"/>
      <c r="F32" s="14"/>
      <c r="G32" s="14"/>
      <c r="H32" s="15">
        <f>ROUND(H31*0.3,0)</f>
        <v>0</v>
      </c>
      <c r="I32" s="14"/>
      <c r="J32" s="14"/>
      <c r="K32" s="14"/>
      <c r="L32" s="15">
        <f>ROUND(L31*0.3,0)</f>
        <v>0</v>
      </c>
      <c r="M32" s="14"/>
      <c r="N32" s="14"/>
      <c r="O32" s="14"/>
      <c r="P32" s="14"/>
      <c r="Q32" s="14"/>
      <c r="R32" s="15">
        <f>SUM(L32,H32,D32)</f>
        <v>0</v>
      </c>
      <c r="S32" s="14"/>
    </row>
    <row r="33" spans="2:19">
      <c r="B33" s="11" t="s">
        <v>296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2:19">
      <c r="B34" s="11" t="s">
        <v>297</v>
      </c>
      <c r="C34" s="14"/>
      <c r="D34" s="15">
        <f>SUM(C16+D16+E16+F16)</f>
        <v>0</v>
      </c>
      <c r="E34" s="14"/>
      <c r="F34" s="14"/>
      <c r="G34" s="14"/>
      <c r="H34" s="15">
        <f>SUM(G16+H16+I16)</f>
        <v>0</v>
      </c>
      <c r="I34" s="14"/>
      <c r="J34" s="14"/>
      <c r="K34" s="14"/>
      <c r="L34" s="15">
        <f>SUM(J16+K16+L16+M16+N16+O16+P16+Q16)</f>
        <v>0</v>
      </c>
      <c r="M34" s="14"/>
      <c r="N34" s="14"/>
      <c r="O34" s="14"/>
      <c r="P34" s="14"/>
      <c r="Q34" s="14"/>
      <c r="R34" s="14"/>
      <c r="S34" s="14"/>
    </row>
    <row r="35" spans="2:19">
      <c r="B35" s="11" t="s">
        <v>298</v>
      </c>
      <c r="C35" s="14"/>
      <c r="D35" s="15">
        <f>IF(D34&gt;0,D34,0)</f>
        <v>0</v>
      </c>
      <c r="E35" s="14"/>
      <c r="F35" s="14"/>
      <c r="G35" s="14"/>
      <c r="H35" s="15">
        <f>IF(H34&gt;0,H34,0)</f>
        <v>0</v>
      </c>
      <c r="I35" s="14"/>
      <c r="J35" s="14"/>
      <c r="K35" s="14"/>
      <c r="L35" s="15">
        <f>IF(L34&gt;0,L34,0)</f>
        <v>0</v>
      </c>
      <c r="M35" s="14"/>
      <c r="N35" s="14"/>
      <c r="O35" s="14"/>
      <c r="P35" s="14"/>
      <c r="Q35" s="14"/>
      <c r="R35" s="14"/>
      <c r="S35" s="14"/>
    </row>
    <row r="36" spans="2:19">
      <c r="B36" s="11" t="s">
        <v>299</v>
      </c>
      <c r="C36" s="14"/>
      <c r="D36" s="15">
        <f>IF(D34&lt;0,ABS(D34),0)</f>
        <v>0</v>
      </c>
      <c r="E36" s="14"/>
      <c r="F36" s="14"/>
      <c r="G36" s="14"/>
      <c r="H36" s="15">
        <f>IF(H34&lt;0,ABS(H34),0)</f>
        <v>0</v>
      </c>
      <c r="I36" s="14"/>
      <c r="J36" s="14"/>
      <c r="K36" s="14"/>
      <c r="L36" s="15">
        <f>IF(L34&lt;0,ABS(L34),0)</f>
        <v>0</v>
      </c>
      <c r="M36" s="14"/>
      <c r="N36" s="14"/>
      <c r="O36" s="14"/>
      <c r="P36" s="14"/>
      <c r="Q36" s="14"/>
      <c r="R36" s="14"/>
      <c r="S36" s="14"/>
    </row>
    <row r="37" spans="2:19">
      <c r="B37" s="11" t="s">
        <v>300</v>
      </c>
      <c r="C37" s="14"/>
      <c r="D37" s="14"/>
      <c r="E37" s="14"/>
      <c r="F37" s="15">
        <f>D35+H35</f>
        <v>0</v>
      </c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2:19">
      <c r="B38" s="11" t="s">
        <v>301</v>
      </c>
      <c r="C38" s="14"/>
      <c r="D38" s="14"/>
      <c r="E38" s="14"/>
      <c r="F38" s="15">
        <f>D36+H36</f>
        <v>0</v>
      </c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2:19">
      <c r="B39" s="11" t="s">
        <v>302</v>
      </c>
      <c r="C39" s="14"/>
      <c r="D39" s="14"/>
      <c r="E39" s="14"/>
      <c r="F39" s="15">
        <f>MIN(F37,F38)</f>
        <v>0</v>
      </c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2:19" ht="26.25">
      <c r="B40" s="11" t="s">
        <v>303</v>
      </c>
      <c r="C40" s="14"/>
      <c r="D40" s="14"/>
      <c r="E40" s="14"/>
      <c r="F40" s="15">
        <f>ROUND(F39*0.4,0)</f>
        <v>0</v>
      </c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5">
        <f>SUM(F40)</f>
        <v>0</v>
      </c>
      <c r="S40" s="14"/>
    </row>
    <row r="41" spans="2:19">
      <c r="B41" s="11" t="s">
        <v>304</v>
      </c>
      <c r="C41" s="14"/>
      <c r="D41" s="15">
        <f>ABS(MAX(D35-F39,0))</f>
        <v>0</v>
      </c>
      <c r="E41" s="14"/>
      <c r="F41" s="14"/>
      <c r="G41" s="14"/>
      <c r="H41" s="15">
        <f>ABS(MAX(H35-F39,0))</f>
        <v>0</v>
      </c>
      <c r="I41" s="14"/>
      <c r="J41" s="14"/>
      <c r="K41" s="14"/>
      <c r="L41" s="15">
        <f>L35</f>
        <v>0</v>
      </c>
      <c r="M41" s="14"/>
      <c r="N41" s="14"/>
      <c r="O41" s="14"/>
      <c r="P41" s="14"/>
      <c r="Q41" s="14"/>
      <c r="R41" s="14"/>
      <c r="S41" s="14"/>
    </row>
    <row r="42" spans="2:19">
      <c r="B42" s="11" t="s">
        <v>305</v>
      </c>
      <c r="C42" s="14"/>
      <c r="D42" s="15">
        <f>ABS(MAX(D36-F39,0))</f>
        <v>0</v>
      </c>
      <c r="E42" s="14"/>
      <c r="F42" s="14"/>
      <c r="G42" s="14"/>
      <c r="H42" s="15">
        <f>ABS(MAX(H36-F39,0))</f>
        <v>0</v>
      </c>
      <c r="I42" s="14"/>
      <c r="J42" s="14"/>
      <c r="K42" s="14"/>
      <c r="L42" s="15">
        <f>L36</f>
        <v>0</v>
      </c>
      <c r="M42" s="14"/>
      <c r="N42" s="14"/>
      <c r="O42" s="14"/>
      <c r="P42" s="14"/>
      <c r="Q42" s="14"/>
      <c r="R42" s="14"/>
      <c r="S42" s="14"/>
    </row>
    <row r="43" spans="2:19">
      <c r="B43" s="11" t="s">
        <v>306</v>
      </c>
      <c r="C43" s="14"/>
      <c r="D43" s="14"/>
      <c r="E43" s="14"/>
      <c r="F43" s="14"/>
      <c r="G43" s="14"/>
      <c r="H43" s="14"/>
      <c r="I43" s="14"/>
      <c r="J43" s="15">
        <f>H41+L41</f>
        <v>0</v>
      </c>
      <c r="K43" s="14"/>
      <c r="L43" s="14"/>
      <c r="M43" s="14"/>
      <c r="N43" s="14"/>
      <c r="O43" s="14"/>
      <c r="P43" s="14"/>
      <c r="Q43" s="14"/>
      <c r="R43" s="14"/>
      <c r="S43" s="14"/>
    </row>
    <row r="44" spans="2:19">
      <c r="B44" s="11" t="s">
        <v>307</v>
      </c>
      <c r="C44" s="14"/>
      <c r="D44" s="14"/>
      <c r="E44" s="14"/>
      <c r="F44" s="14"/>
      <c r="G44" s="14"/>
      <c r="H44" s="14"/>
      <c r="I44" s="14"/>
      <c r="J44" s="15">
        <f>H42+L42</f>
        <v>0</v>
      </c>
      <c r="K44" s="14"/>
      <c r="L44" s="14"/>
      <c r="M44" s="14"/>
      <c r="N44" s="14"/>
      <c r="O44" s="14"/>
      <c r="P44" s="14"/>
      <c r="Q44" s="14"/>
      <c r="R44" s="14"/>
      <c r="S44" s="14"/>
    </row>
    <row r="45" spans="2:19">
      <c r="B45" s="11" t="s">
        <v>308</v>
      </c>
      <c r="C45" s="14"/>
      <c r="D45" s="14"/>
      <c r="E45" s="14"/>
      <c r="F45" s="14"/>
      <c r="G45" s="14"/>
      <c r="H45" s="14"/>
      <c r="I45" s="14"/>
      <c r="J45" s="15">
        <f>MIN(J43,J44)</f>
        <v>0</v>
      </c>
      <c r="K45" s="14"/>
      <c r="L45" s="14"/>
      <c r="M45" s="14"/>
      <c r="N45" s="14"/>
      <c r="O45" s="14"/>
      <c r="P45" s="14"/>
      <c r="Q45" s="14"/>
      <c r="R45" s="14"/>
      <c r="S45" s="14"/>
    </row>
    <row r="46" spans="2:19" ht="26.25">
      <c r="B46" s="11" t="s">
        <v>309</v>
      </c>
      <c r="C46" s="14"/>
      <c r="D46" s="14"/>
      <c r="E46" s="14"/>
      <c r="F46" s="14"/>
      <c r="G46" s="14"/>
      <c r="H46" s="14"/>
      <c r="I46" s="14"/>
      <c r="J46" s="15">
        <f>ROUND(J45*0.4,0)</f>
        <v>0</v>
      </c>
      <c r="K46" s="14"/>
      <c r="L46" s="14"/>
      <c r="M46" s="14"/>
      <c r="N46" s="14"/>
      <c r="O46" s="14"/>
      <c r="P46" s="14"/>
      <c r="Q46" s="14"/>
      <c r="R46" s="15">
        <f>SUM(J46)</f>
        <v>0</v>
      </c>
      <c r="S46" s="14"/>
    </row>
    <row r="47" spans="2:19">
      <c r="B47" s="11" t="s">
        <v>304</v>
      </c>
      <c r="C47" s="14"/>
      <c r="D47" s="15">
        <f>D41</f>
        <v>0</v>
      </c>
      <c r="E47" s="14"/>
      <c r="F47" s="14"/>
      <c r="G47" s="14"/>
      <c r="H47" s="15">
        <f>ABS(MAX(H41-J45,0))</f>
        <v>0</v>
      </c>
      <c r="I47" s="14"/>
      <c r="J47" s="14"/>
      <c r="K47" s="14"/>
      <c r="L47" s="15">
        <f>ABS(MAX(L35-J45,0))</f>
        <v>0</v>
      </c>
      <c r="M47" s="14"/>
      <c r="N47" s="14"/>
      <c r="O47" s="14"/>
      <c r="P47" s="14"/>
      <c r="Q47" s="14"/>
      <c r="R47" s="14"/>
      <c r="S47" s="14"/>
    </row>
    <row r="48" spans="2:19">
      <c r="B48" s="11" t="s">
        <v>305</v>
      </c>
      <c r="C48" s="14"/>
      <c r="D48" s="15">
        <f>D42</f>
        <v>0</v>
      </c>
      <c r="E48" s="14"/>
      <c r="F48" s="14"/>
      <c r="G48" s="14"/>
      <c r="H48" s="15">
        <f>ABS(MAX(H42-J45,0))</f>
        <v>0</v>
      </c>
      <c r="I48" s="14"/>
      <c r="J48" s="14"/>
      <c r="K48" s="14"/>
      <c r="L48" s="15">
        <f>ABS(MAX(L36-J45,0))</f>
        <v>0</v>
      </c>
      <c r="M48" s="14"/>
      <c r="N48" s="14"/>
      <c r="O48" s="14"/>
      <c r="P48" s="14"/>
      <c r="Q48" s="14"/>
      <c r="R48" s="14"/>
      <c r="S48" s="14"/>
    </row>
    <row r="49" spans="2:19">
      <c r="B49" s="11" t="s">
        <v>310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2:19">
      <c r="B50" s="11" t="s">
        <v>311</v>
      </c>
      <c r="C50" s="14"/>
      <c r="D50" s="14"/>
      <c r="E50" s="14"/>
      <c r="F50" s="14"/>
      <c r="G50" s="14"/>
      <c r="H50" s="15">
        <f>D47+L47</f>
        <v>0</v>
      </c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2:19">
      <c r="B51" s="11" t="s">
        <v>312</v>
      </c>
      <c r="C51" s="14"/>
      <c r="D51" s="14"/>
      <c r="E51" s="14"/>
      <c r="F51" s="14"/>
      <c r="G51" s="14"/>
      <c r="H51" s="15">
        <f>D48+L48</f>
        <v>0</v>
      </c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2:19">
      <c r="B52" s="11" t="s">
        <v>313</v>
      </c>
      <c r="C52" s="14"/>
      <c r="D52" s="14"/>
      <c r="E52" s="14"/>
      <c r="F52" s="14"/>
      <c r="G52" s="14"/>
      <c r="H52" s="15">
        <f>MIN(H50,H51)</f>
        <v>0</v>
      </c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2:19" ht="26.25">
      <c r="B53" s="11" t="s">
        <v>314</v>
      </c>
      <c r="C53" s="14"/>
      <c r="D53" s="14"/>
      <c r="E53" s="14"/>
      <c r="F53" s="14"/>
      <c r="G53" s="14"/>
      <c r="H53" s="15">
        <f>ROUND(H52*1,0)</f>
        <v>0</v>
      </c>
      <c r="I53" s="14"/>
      <c r="J53" s="14"/>
      <c r="K53" s="14"/>
      <c r="L53" s="14"/>
      <c r="M53" s="14"/>
      <c r="N53" s="14"/>
      <c r="O53" s="14"/>
      <c r="P53" s="14"/>
      <c r="Q53" s="14"/>
      <c r="R53" s="15">
        <f>SUM(H53)</f>
        <v>0</v>
      </c>
      <c r="S53" s="14"/>
    </row>
    <row r="54" spans="2:19">
      <c r="B54" s="11" t="s">
        <v>315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5">
        <f>SUM(R32,R40,R46,R53)</f>
        <v>0</v>
      </c>
    </row>
    <row r="55" spans="2:19">
      <c r="B55" s="11" t="s">
        <v>316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5">
        <f>SUM(S17,S23,S54)</f>
        <v>0</v>
      </c>
    </row>
  </sheetData>
  <sheetProtection formatCells="0" formatColumns="0" formatRows="0"/>
  <mergeCells count="5">
    <mergeCell ref="C7:F7"/>
    <mergeCell ref="G7:I7"/>
    <mergeCell ref="J7:Q7"/>
    <mergeCell ref="R7:S9"/>
    <mergeCell ref="O8:Q8"/>
  </mergeCells>
  <dataValidations count="1">
    <dataValidation type="list" showErrorMessage="1" errorTitle="Dropdown" error="Please select the appropriate value from the Dropdown" sqref="B5">
      <formula1>LISTGROUP87</formula1>
    </dataValidation>
  </dataValidations>
  <hyperlinks>
    <hyperlink ref="A6" location="'MRi.3SIA-01'!B7" display="BACK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workbookViewId="0"/>
  </sheetViews>
  <sheetFormatPr defaultRowHeight="15"/>
  <cols>
    <col min="1" max="1" width="12.28515625" bestFit="1" customWidth="1"/>
    <col min="2" max="2" width="57" customWidth="1"/>
    <col min="3" max="19" width="23.28515625" customWidth="1"/>
  </cols>
  <sheetData>
    <row r="1" spans="1:19">
      <c r="A1" t="s">
        <v>20</v>
      </c>
      <c r="B1" t="s">
        <v>21</v>
      </c>
    </row>
    <row r="2" spans="1:19">
      <c r="A2" t="s">
        <v>22</v>
      </c>
      <c r="B2" t="s">
        <v>23</v>
      </c>
    </row>
    <row r="3" spans="1:19">
      <c r="A3" t="s">
        <v>41</v>
      </c>
      <c r="B3" t="s">
        <v>332</v>
      </c>
    </row>
    <row r="4" spans="1:19">
      <c r="A4" t="s">
        <v>43</v>
      </c>
      <c r="B4" t="s">
        <v>333</v>
      </c>
    </row>
    <row r="5" spans="1:19">
      <c r="A5" t="s">
        <v>45</v>
      </c>
      <c r="B5" s="10" t="s">
        <v>5</v>
      </c>
    </row>
    <row r="6" spans="1:19">
      <c r="A6" s="16" t="s">
        <v>319</v>
      </c>
    </row>
    <row r="7" spans="1:19">
      <c r="B7" s="11" t="s">
        <v>5</v>
      </c>
      <c r="C7" s="19" t="s">
        <v>229</v>
      </c>
      <c r="D7" s="19" t="s">
        <v>5</v>
      </c>
      <c r="E7" s="19" t="s">
        <v>5</v>
      </c>
      <c r="F7" s="19" t="s">
        <v>5</v>
      </c>
      <c r="G7" s="19" t="s">
        <v>230</v>
      </c>
      <c r="H7" s="19" t="s">
        <v>5</v>
      </c>
      <c r="I7" s="19" t="s">
        <v>5</v>
      </c>
      <c r="J7" s="19" t="s">
        <v>231</v>
      </c>
      <c r="K7" s="19" t="s">
        <v>5</v>
      </c>
      <c r="L7" s="19" t="s">
        <v>5</v>
      </c>
      <c r="M7" s="19" t="s">
        <v>5</v>
      </c>
      <c r="N7" s="19" t="s">
        <v>5</v>
      </c>
      <c r="O7" s="19" t="s">
        <v>5</v>
      </c>
      <c r="P7" s="19" t="s">
        <v>5</v>
      </c>
      <c r="Q7" s="19" t="s">
        <v>5</v>
      </c>
      <c r="R7" s="19" t="s">
        <v>232</v>
      </c>
      <c r="S7" s="19" t="s">
        <v>5</v>
      </c>
    </row>
    <row r="8" spans="1:19">
      <c r="B8" s="11" t="s">
        <v>233</v>
      </c>
      <c r="C8" s="12" t="s">
        <v>234</v>
      </c>
      <c r="D8" s="12" t="s">
        <v>235</v>
      </c>
      <c r="E8" s="12" t="s">
        <v>236</v>
      </c>
      <c r="F8" s="12" t="s">
        <v>237</v>
      </c>
      <c r="G8" s="12" t="s">
        <v>238</v>
      </c>
      <c r="H8" s="12" t="s">
        <v>239</v>
      </c>
      <c r="I8" s="12" t="s">
        <v>240</v>
      </c>
      <c r="J8" s="12" t="s">
        <v>241</v>
      </c>
      <c r="K8" s="12" t="s">
        <v>242</v>
      </c>
      <c r="L8" s="12" t="s">
        <v>243</v>
      </c>
      <c r="M8" s="12" t="s">
        <v>244</v>
      </c>
      <c r="N8" s="12" t="s">
        <v>245</v>
      </c>
      <c r="O8" s="19" t="s">
        <v>246</v>
      </c>
      <c r="P8" s="19" t="s">
        <v>5</v>
      </c>
      <c r="Q8" s="19" t="s">
        <v>5</v>
      </c>
      <c r="R8" s="19" t="s">
        <v>5</v>
      </c>
      <c r="S8" s="19" t="s">
        <v>5</v>
      </c>
    </row>
    <row r="9" spans="1:19">
      <c r="B9" s="11" t="s">
        <v>247</v>
      </c>
      <c r="C9" s="12" t="s">
        <v>234</v>
      </c>
      <c r="D9" s="12" t="s">
        <v>235</v>
      </c>
      <c r="E9" s="12" t="s">
        <v>236</v>
      </c>
      <c r="F9" s="12" t="s">
        <v>237</v>
      </c>
      <c r="G9" s="12" t="s">
        <v>248</v>
      </c>
      <c r="H9" s="12" t="s">
        <v>249</v>
      </c>
      <c r="I9" s="12" t="s">
        <v>250</v>
      </c>
      <c r="J9" s="12" t="s">
        <v>251</v>
      </c>
      <c r="K9" s="12" t="s">
        <v>252</v>
      </c>
      <c r="L9" s="12" t="s">
        <v>253</v>
      </c>
      <c r="M9" s="12" t="s">
        <v>254</v>
      </c>
      <c r="N9" s="12" t="s">
        <v>255</v>
      </c>
      <c r="O9" s="12" t="s">
        <v>256</v>
      </c>
      <c r="P9" s="12" t="s">
        <v>257</v>
      </c>
      <c r="Q9" s="12" t="s">
        <v>246</v>
      </c>
      <c r="R9" s="19" t="s">
        <v>5</v>
      </c>
      <c r="S9" s="19" t="s">
        <v>5</v>
      </c>
    </row>
    <row r="10" spans="1:19">
      <c r="B10" s="11" t="s">
        <v>334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7"/>
      <c r="S10" s="17"/>
    </row>
    <row r="11" spans="1:19">
      <c r="B11" s="11" t="s">
        <v>335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8"/>
      <c r="R11" s="17"/>
      <c r="S11" s="17"/>
    </row>
    <row r="12" spans="1:19">
      <c r="B12" s="11" t="s">
        <v>278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</row>
    <row r="13" spans="1:19">
      <c r="B13" s="11" t="s">
        <v>279</v>
      </c>
      <c r="C13" s="15">
        <f t="shared" ref="C13:Q13" si="0">C10-C11</f>
        <v>0</v>
      </c>
      <c r="D13" s="15">
        <f t="shared" si="0"/>
        <v>0</v>
      </c>
      <c r="E13" s="15">
        <f t="shared" si="0"/>
        <v>0</v>
      </c>
      <c r="F13" s="15">
        <f t="shared" si="0"/>
        <v>0</v>
      </c>
      <c r="G13" s="15">
        <f t="shared" si="0"/>
        <v>0</v>
      </c>
      <c r="H13" s="15">
        <f t="shared" si="0"/>
        <v>0</v>
      </c>
      <c r="I13" s="15">
        <f t="shared" si="0"/>
        <v>0</v>
      </c>
      <c r="J13" s="15">
        <f t="shared" si="0"/>
        <v>0</v>
      </c>
      <c r="K13" s="15">
        <f t="shared" si="0"/>
        <v>0</v>
      </c>
      <c r="L13" s="15">
        <f t="shared" si="0"/>
        <v>0</v>
      </c>
      <c r="M13" s="15">
        <f t="shared" si="0"/>
        <v>0</v>
      </c>
      <c r="N13" s="15">
        <f t="shared" si="0"/>
        <v>0</v>
      </c>
      <c r="O13" s="15">
        <f t="shared" si="0"/>
        <v>0</v>
      </c>
      <c r="P13" s="15">
        <f t="shared" si="0"/>
        <v>0</v>
      </c>
      <c r="Q13" s="15">
        <f t="shared" si="0"/>
        <v>0</v>
      </c>
      <c r="R13" s="17"/>
      <c r="S13" s="17"/>
    </row>
    <row r="14" spans="1:19">
      <c r="B14" s="11" t="s">
        <v>336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5">
        <f>ABS(SUM(C13+D13+E13+F13+G13+H13+I13+J13+K13+L13+M13+N13+O13+P13+Q13))</f>
        <v>0</v>
      </c>
    </row>
    <row r="15" spans="1:19">
      <c r="B15" s="11" t="s">
        <v>281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</row>
    <row r="16" spans="1:19">
      <c r="B16" s="11" t="s">
        <v>282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2:19">
      <c r="B17" s="11" t="s">
        <v>283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</row>
    <row r="18" spans="2:19">
      <c r="B18" s="11" t="s">
        <v>284</v>
      </c>
      <c r="C18" s="15">
        <f t="shared" ref="C18:Q18" si="1">MIN(C10,C11)</f>
        <v>0</v>
      </c>
      <c r="D18" s="15">
        <f t="shared" si="1"/>
        <v>0</v>
      </c>
      <c r="E18" s="15">
        <f t="shared" si="1"/>
        <v>0</v>
      </c>
      <c r="F18" s="15">
        <f t="shared" si="1"/>
        <v>0</v>
      </c>
      <c r="G18" s="15">
        <f t="shared" si="1"/>
        <v>0</v>
      </c>
      <c r="H18" s="15">
        <f t="shared" si="1"/>
        <v>0</v>
      </c>
      <c r="I18" s="15">
        <f t="shared" si="1"/>
        <v>0</v>
      </c>
      <c r="J18" s="15">
        <f t="shared" si="1"/>
        <v>0</v>
      </c>
      <c r="K18" s="15">
        <f t="shared" si="1"/>
        <v>0</v>
      </c>
      <c r="L18" s="15">
        <f t="shared" si="1"/>
        <v>0</v>
      </c>
      <c r="M18" s="15">
        <f t="shared" si="1"/>
        <v>0</v>
      </c>
      <c r="N18" s="15">
        <f t="shared" si="1"/>
        <v>0</v>
      </c>
      <c r="O18" s="15">
        <f t="shared" si="1"/>
        <v>0</v>
      </c>
      <c r="P18" s="15">
        <f t="shared" si="1"/>
        <v>0</v>
      </c>
      <c r="Q18" s="15">
        <f t="shared" si="1"/>
        <v>0</v>
      </c>
      <c r="R18" s="17"/>
      <c r="S18" s="17"/>
    </row>
    <row r="19" spans="2:19">
      <c r="B19" s="11" t="s">
        <v>337</v>
      </c>
      <c r="C19" s="15">
        <f t="shared" ref="C19:O19" si="2">ROUND(C18*0.05,0)</f>
        <v>0</v>
      </c>
      <c r="D19" s="15">
        <f t="shared" si="2"/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5">
        <f t="shared" si="2"/>
        <v>0</v>
      </c>
      <c r="J19" s="15">
        <f t="shared" si="2"/>
        <v>0</v>
      </c>
      <c r="K19" s="15">
        <f t="shared" si="2"/>
        <v>0</v>
      </c>
      <c r="L19" s="15">
        <f t="shared" si="2"/>
        <v>0</v>
      </c>
      <c r="M19" s="15">
        <f t="shared" si="2"/>
        <v>0</v>
      </c>
      <c r="N19" s="15">
        <f t="shared" si="2"/>
        <v>0</v>
      </c>
      <c r="O19" s="15">
        <f t="shared" si="2"/>
        <v>0</v>
      </c>
      <c r="P19" s="15">
        <f>ROUND(P18*0.1,0)</f>
        <v>0</v>
      </c>
      <c r="Q19" s="15">
        <f>ROUND(Q18*0.1,0)</f>
        <v>0</v>
      </c>
      <c r="R19" s="17"/>
      <c r="S19" s="17"/>
    </row>
    <row r="20" spans="2:19">
      <c r="B20" s="11" t="s">
        <v>286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5">
        <f>ABS(SUM(C19+D19+E19+F19+G19+H19+I19+J19+K19+L19+M19+N19+O19+P19+Q19))</f>
        <v>0</v>
      </c>
    </row>
    <row r="21" spans="2:19">
      <c r="B21" s="11" t="s">
        <v>287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2:19">
      <c r="B22" s="11" t="s">
        <v>288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2:19">
      <c r="B23" s="11" t="s">
        <v>289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2:19">
      <c r="B24" s="11" t="s">
        <v>290</v>
      </c>
      <c r="C24" s="15">
        <f t="shared" ref="C24:Q24" si="3">IF(C13&gt;0,C13,0)</f>
        <v>0</v>
      </c>
      <c r="D24" s="15">
        <f t="shared" si="3"/>
        <v>0</v>
      </c>
      <c r="E24" s="15">
        <f t="shared" si="3"/>
        <v>0</v>
      </c>
      <c r="F24" s="15">
        <f t="shared" si="3"/>
        <v>0</v>
      </c>
      <c r="G24" s="15">
        <f t="shared" si="3"/>
        <v>0</v>
      </c>
      <c r="H24" s="15">
        <f t="shared" si="3"/>
        <v>0</v>
      </c>
      <c r="I24" s="15">
        <f t="shared" si="3"/>
        <v>0</v>
      </c>
      <c r="J24" s="15">
        <f t="shared" si="3"/>
        <v>0</v>
      </c>
      <c r="K24" s="15">
        <f t="shared" si="3"/>
        <v>0</v>
      </c>
      <c r="L24" s="15">
        <f t="shared" si="3"/>
        <v>0</v>
      </c>
      <c r="M24" s="15">
        <f t="shared" si="3"/>
        <v>0</v>
      </c>
      <c r="N24" s="15">
        <f t="shared" si="3"/>
        <v>0</v>
      </c>
      <c r="O24" s="15">
        <f t="shared" si="3"/>
        <v>0</v>
      </c>
      <c r="P24" s="15">
        <f t="shared" si="3"/>
        <v>0</v>
      </c>
      <c r="Q24" s="15">
        <f t="shared" si="3"/>
        <v>0</v>
      </c>
      <c r="R24" s="17"/>
      <c r="S24" s="17"/>
    </row>
    <row r="25" spans="2:19">
      <c r="B25" s="11" t="s">
        <v>291</v>
      </c>
      <c r="C25" s="15">
        <f t="shared" ref="C25:Q25" si="4">IF(C13&lt;0,ABS(C13),0)</f>
        <v>0</v>
      </c>
      <c r="D25" s="15">
        <f t="shared" si="4"/>
        <v>0</v>
      </c>
      <c r="E25" s="15">
        <f t="shared" si="4"/>
        <v>0</v>
      </c>
      <c r="F25" s="15">
        <f t="shared" si="4"/>
        <v>0</v>
      </c>
      <c r="G25" s="15">
        <f t="shared" si="4"/>
        <v>0</v>
      </c>
      <c r="H25" s="15">
        <f t="shared" si="4"/>
        <v>0</v>
      </c>
      <c r="I25" s="15">
        <f t="shared" si="4"/>
        <v>0</v>
      </c>
      <c r="J25" s="15">
        <f t="shared" si="4"/>
        <v>0</v>
      </c>
      <c r="K25" s="15">
        <f t="shared" si="4"/>
        <v>0</v>
      </c>
      <c r="L25" s="15">
        <f t="shared" si="4"/>
        <v>0</v>
      </c>
      <c r="M25" s="15">
        <f t="shared" si="4"/>
        <v>0</v>
      </c>
      <c r="N25" s="15">
        <f t="shared" si="4"/>
        <v>0</v>
      </c>
      <c r="O25" s="15">
        <f t="shared" si="4"/>
        <v>0</v>
      </c>
      <c r="P25" s="15">
        <f t="shared" si="4"/>
        <v>0</v>
      </c>
      <c r="Q25" s="15">
        <f t="shared" si="4"/>
        <v>0</v>
      </c>
      <c r="R25" s="17"/>
      <c r="S25" s="17"/>
    </row>
    <row r="26" spans="2:19">
      <c r="B26" s="11" t="s">
        <v>292</v>
      </c>
      <c r="C26" s="17"/>
      <c r="D26" s="15">
        <f>SUM(C24+D24+E24+F24)</f>
        <v>0</v>
      </c>
      <c r="E26" s="17"/>
      <c r="F26" s="17"/>
      <c r="G26" s="17"/>
      <c r="H26" s="15">
        <f>SUM(G24+H24+I24)</f>
        <v>0</v>
      </c>
      <c r="I26" s="17"/>
      <c r="J26" s="17"/>
      <c r="K26" s="17"/>
      <c r="L26" s="15">
        <f>SUM(J24+K24+L24+M24+N24+O24+P24+Q24)</f>
        <v>0</v>
      </c>
      <c r="M26" s="17"/>
      <c r="N26" s="17"/>
      <c r="O26" s="17"/>
      <c r="P26" s="17"/>
      <c r="Q26" s="17"/>
      <c r="R26" s="17"/>
      <c r="S26" s="17"/>
    </row>
    <row r="27" spans="2:19">
      <c r="B27" s="11" t="s">
        <v>293</v>
      </c>
      <c r="C27" s="17"/>
      <c r="D27" s="15">
        <f>SUM(C25+D25+E25+F25)</f>
        <v>0</v>
      </c>
      <c r="E27" s="17"/>
      <c r="F27" s="17"/>
      <c r="G27" s="17"/>
      <c r="H27" s="15">
        <f>SUM(G25+H25+I25)</f>
        <v>0</v>
      </c>
      <c r="I27" s="17"/>
      <c r="J27" s="17"/>
      <c r="K27" s="17"/>
      <c r="L27" s="15">
        <f>SUM(J25+K25+L25+M25+N25+O25+P25+Q25)</f>
        <v>0</v>
      </c>
      <c r="M27" s="17"/>
      <c r="N27" s="17"/>
      <c r="O27" s="17"/>
      <c r="P27" s="17"/>
      <c r="Q27" s="17"/>
      <c r="R27" s="17"/>
      <c r="S27" s="17"/>
    </row>
    <row r="28" spans="2:19">
      <c r="B28" s="11" t="s">
        <v>294</v>
      </c>
      <c r="C28" s="17"/>
      <c r="D28" s="15">
        <f>MIN(D26,D27)</f>
        <v>0</v>
      </c>
      <c r="E28" s="17"/>
      <c r="F28" s="17"/>
      <c r="G28" s="17"/>
      <c r="H28" s="15">
        <f>MIN(H26,H27)</f>
        <v>0</v>
      </c>
      <c r="I28" s="17"/>
      <c r="J28" s="17"/>
      <c r="K28" s="17"/>
      <c r="L28" s="15">
        <f>MIN(L26,L27)</f>
        <v>0</v>
      </c>
      <c r="M28" s="17"/>
      <c r="N28" s="17"/>
      <c r="O28" s="17"/>
      <c r="P28" s="17"/>
      <c r="Q28" s="17"/>
      <c r="R28" s="17"/>
      <c r="S28" s="17"/>
    </row>
    <row r="29" spans="2:19" ht="26.25">
      <c r="B29" s="11" t="s">
        <v>295</v>
      </c>
      <c r="C29" s="17"/>
      <c r="D29" s="15">
        <f>ROUND(D28*0.4,0)</f>
        <v>0</v>
      </c>
      <c r="E29" s="17"/>
      <c r="F29" s="17"/>
      <c r="G29" s="17"/>
      <c r="H29" s="15">
        <f>ROUND(H28*0.3,0)</f>
        <v>0</v>
      </c>
      <c r="I29" s="17"/>
      <c r="J29" s="17"/>
      <c r="K29" s="17"/>
      <c r="L29" s="15">
        <f>ROUND(L28*0.3,0)</f>
        <v>0</v>
      </c>
      <c r="M29" s="17"/>
      <c r="N29" s="17"/>
      <c r="O29" s="17"/>
      <c r="P29" s="17"/>
      <c r="Q29" s="17"/>
      <c r="R29" s="15">
        <f>SUM(D29,H29,L29)</f>
        <v>0</v>
      </c>
      <c r="S29" s="17"/>
    </row>
    <row r="30" spans="2:19">
      <c r="B30" s="11" t="s">
        <v>296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2:19">
      <c r="B31" s="11" t="s">
        <v>297</v>
      </c>
      <c r="C31" s="17"/>
      <c r="D31" s="15">
        <f>SUM(C13+D13+E13+F13)</f>
        <v>0</v>
      </c>
      <c r="E31" s="17"/>
      <c r="F31" s="17"/>
      <c r="G31" s="17"/>
      <c r="H31" s="15">
        <f>SUM(G13+H13+I13)</f>
        <v>0</v>
      </c>
      <c r="I31" s="17"/>
      <c r="J31" s="17"/>
      <c r="K31" s="17"/>
      <c r="L31" s="15">
        <f>SUM(J13+K13+L13+M13+N13+O13+P13+Q13)</f>
        <v>0</v>
      </c>
      <c r="M31" s="17"/>
      <c r="N31" s="17"/>
      <c r="O31" s="17"/>
      <c r="P31" s="17"/>
      <c r="Q31" s="17"/>
      <c r="R31" s="17"/>
      <c r="S31" s="17"/>
    </row>
    <row r="32" spans="2:19">
      <c r="B32" s="11" t="s">
        <v>298</v>
      </c>
      <c r="C32" s="17"/>
      <c r="D32" s="15">
        <f>IF(D31&gt;0,D31,0)</f>
        <v>0</v>
      </c>
      <c r="E32" s="17"/>
      <c r="F32" s="17"/>
      <c r="G32" s="17"/>
      <c r="H32" s="15">
        <f>IF(H31&gt;0,H31,0)</f>
        <v>0</v>
      </c>
      <c r="I32" s="17"/>
      <c r="J32" s="17"/>
      <c r="K32" s="17"/>
      <c r="L32" s="15">
        <f>IF(L31&gt;0,L31,0)</f>
        <v>0</v>
      </c>
      <c r="M32" s="17"/>
      <c r="N32" s="17"/>
      <c r="O32" s="17"/>
      <c r="P32" s="17"/>
      <c r="Q32" s="17"/>
      <c r="R32" s="17"/>
      <c r="S32" s="17"/>
    </row>
    <row r="33" spans="2:19">
      <c r="B33" s="11" t="s">
        <v>299</v>
      </c>
      <c r="C33" s="17"/>
      <c r="D33" s="15">
        <f>IF(D31&lt;0,ABS(D31),0)</f>
        <v>0</v>
      </c>
      <c r="E33" s="17"/>
      <c r="F33" s="17"/>
      <c r="G33" s="17"/>
      <c r="H33" s="15">
        <f>IF(H31&lt;0,ABS(H31),0)</f>
        <v>0</v>
      </c>
      <c r="I33" s="17"/>
      <c r="J33" s="17"/>
      <c r="K33" s="17"/>
      <c r="L33" s="15">
        <f>IF(L31&lt;0,ABS(L31),0)</f>
        <v>0</v>
      </c>
      <c r="M33" s="17"/>
      <c r="N33" s="17"/>
      <c r="O33" s="17"/>
      <c r="P33" s="17"/>
      <c r="Q33" s="17"/>
      <c r="R33" s="17"/>
      <c r="S33" s="17"/>
    </row>
    <row r="34" spans="2:19">
      <c r="B34" s="11" t="s">
        <v>300</v>
      </c>
      <c r="C34" s="17"/>
      <c r="D34" s="17"/>
      <c r="E34" s="17"/>
      <c r="F34" s="15">
        <f>D32+H32</f>
        <v>0</v>
      </c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2:19">
      <c r="B35" s="11" t="s">
        <v>301</v>
      </c>
      <c r="C35" s="17"/>
      <c r="D35" s="17"/>
      <c r="E35" s="17"/>
      <c r="F35" s="15">
        <f>D33+H33</f>
        <v>0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2:19">
      <c r="B36" s="11" t="s">
        <v>302</v>
      </c>
      <c r="C36" s="17"/>
      <c r="D36" s="17"/>
      <c r="E36" s="17"/>
      <c r="F36" s="15">
        <f>MIN(F34,F35)</f>
        <v>0</v>
      </c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2:19" ht="26.25">
      <c r="B37" s="11" t="s">
        <v>303</v>
      </c>
      <c r="C37" s="17"/>
      <c r="D37" s="17"/>
      <c r="E37" s="17"/>
      <c r="F37" s="15">
        <f>ROUND(F36*0.4,0)</f>
        <v>0</v>
      </c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5">
        <f>SUM(F37)</f>
        <v>0</v>
      </c>
      <c r="S37" s="17"/>
    </row>
    <row r="38" spans="2:19">
      <c r="B38" s="11" t="s">
        <v>304</v>
      </c>
      <c r="C38" s="17"/>
      <c r="D38" s="15">
        <f>ABS(MAX(D32-F36,0))</f>
        <v>0</v>
      </c>
      <c r="E38" s="17"/>
      <c r="F38" s="17"/>
      <c r="G38" s="17"/>
      <c r="H38" s="15">
        <f>ABS(MAX(H32-F36,0))</f>
        <v>0</v>
      </c>
      <c r="I38" s="17"/>
      <c r="J38" s="17"/>
      <c r="K38" s="17"/>
      <c r="L38" s="15">
        <f>L32</f>
        <v>0</v>
      </c>
      <c r="M38" s="17"/>
      <c r="N38" s="17"/>
      <c r="O38" s="17"/>
      <c r="P38" s="17"/>
      <c r="Q38" s="17"/>
      <c r="R38" s="17"/>
      <c r="S38" s="17"/>
    </row>
    <row r="39" spans="2:19">
      <c r="B39" s="11" t="s">
        <v>305</v>
      </c>
      <c r="C39" s="17"/>
      <c r="D39" s="15">
        <f>ABS(MAX(D33-F36,0))</f>
        <v>0</v>
      </c>
      <c r="E39" s="17"/>
      <c r="F39" s="17"/>
      <c r="G39" s="17"/>
      <c r="H39" s="15">
        <f>ABS(MAX(H33-F36,0))</f>
        <v>0</v>
      </c>
      <c r="I39" s="17"/>
      <c r="J39" s="17"/>
      <c r="K39" s="17"/>
      <c r="L39" s="15">
        <f>L33</f>
        <v>0</v>
      </c>
      <c r="M39" s="17"/>
      <c r="N39" s="17"/>
      <c r="O39" s="17"/>
      <c r="P39" s="17"/>
      <c r="Q39" s="17"/>
      <c r="R39" s="17"/>
      <c r="S39" s="17"/>
    </row>
    <row r="40" spans="2:19">
      <c r="B40" s="11" t="s">
        <v>306</v>
      </c>
      <c r="C40" s="17"/>
      <c r="D40" s="17"/>
      <c r="E40" s="17"/>
      <c r="F40" s="17"/>
      <c r="G40" s="17"/>
      <c r="H40" s="17"/>
      <c r="I40" s="17"/>
      <c r="J40" s="15">
        <f>H38+L38</f>
        <v>0</v>
      </c>
      <c r="K40" s="17"/>
      <c r="L40" s="17"/>
      <c r="M40" s="17"/>
      <c r="N40" s="17"/>
      <c r="O40" s="17"/>
      <c r="P40" s="17"/>
      <c r="Q40" s="17"/>
      <c r="R40" s="17"/>
      <c r="S40" s="17"/>
    </row>
    <row r="41" spans="2:19">
      <c r="B41" s="11" t="s">
        <v>307</v>
      </c>
      <c r="C41" s="17"/>
      <c r="D41" s="17"/>
      <c r="E41" s="17"/>
      <c r="F41" s="17"/>
      <c r="G41" s="17"/>
      <c r="H41" s="17"/>
      <c r="I41" s="17"/>
      <c r="J41" s="15">
        <f>H39+L39</f>
        <v>0</v>
      </c>
      <c r="K41" s="17"/>
      <c r="L41" s="17"/>
      <c r="M41" s="17"/>
      <c r="N41" s="17"/>
      <c r="O41" s="17"/>
      <c r="P41" s="17"/>
      <c r="Q41" s="17"/>
      <c r="R41" s="17"/>
      <c r="S41" s="17"/>
    </row>
    <row r="42" spans="2:19">
      <c r="B42" s="11" t="s">
        <v>308</v>
      </c>
      <c r="C42" s="17"/>
      <c r="D42" s="17"/>
      <c r="E42" s="17"/>
      <c r="F42" s="17"/>
      <c r="G42" s="17"/>
      <c r="H42" s="17"/>
      <c r="I42" s="17"/>
      <c r="J42" s="15">
        <f>MIN(J40,J41)</f>
        <v>0</v>
      </c>
      <c r="K42" s="17"/>
      <c r="L42" s="17"/>
      <c r="M42" s="17"/>
      <c r="N42" s="17"/>
      <c r="O42" s="17"/>
      <c r="P42" s="17"/>
      <c r="Q42" s="17"/>
      <c r="R42" s="17"/>
      <c r="S42" s="17"/>
    </row>
    <row r="43" spans="2:19" ht="26.25">
      <c r="B43" s="11" t="s">
        <v>309</v>
      </c>
      <c r="C43" s="17"/>
      <c r="D43" s="17"/>
      <c r="E43" s="17"/>
      <c r="F43" s="17"/>
      <c r="G43" s="17"/>
      <c r="H43" s="17"/>
      <c r="I43" s="17"/>
      <c r="J43" s="15">
        <f>ROUND(J42*0.4,0)</f>
        <v>0</v>
      </c>
      <c r="K43" s="17"/>
      <c r="L43" s="17"/>
      <c r="M43" s="17"/>
      <c r="N43" s="17"/>
      <c r="O43" s="17"/>
      <c r="P43" s="17"/>
      <c r="Q43" s="17"/>
      <c r="R43" s="15">
        <f>SUM(J43)</f>
        <v>0</v>
      </c>
      <c r="S43" s="17"/>
    </row>
    <row r="44" spans="2:19">
      <c r="B44" s="11" t="s">
        <v>304</v>
      </c>
      <c r="C44" s="17"/>
      <c r="D44" s="15">
        <f>D38</f>
        <v>0</v>
      </c>
      <c r="E44" s="17"/>
      <c r="F44" s="17"/>
      <c r="G44" s="17"/>
      <c r="H44" s="15">
        <f>ABS(MAX(H38-J42,0))</f>
        <v>0</v>
      </c>
      <c r="I44" s="17"/>
      <c r="J44" s="17"/>
      <c r="K44" s="17"/>
      <c r="L44" s="15">
        <f>ABS(MAX(L32-J42,0))</f>
        <v>0</v>
      </c>
      <c r="M44" s="17"/>
      <c r="N44" s="17"/>
      <c r="O44" s="17"/>
      <c r="P44" s="17"/>
      <c r="Q44" s="17"/>
      <c r="R44" s="17"/>
      <c r="S44" s="17"/>
    </row>
    <row r="45" spans="2:19">
      <c r="B45" s="11" t="s">
        <v>305</v>
      </c>
      <c r="C45" s="17"/>
      <c r="D45" s="15">
        <f>D39</f>
        <v>0</v>
      </c>
      <c r="E45" s="17"/>
      <c r="F45" s="17"/>
      <c r="G45" s="17"/>
      <c r="H45" s="15">
        <f>ABS(MAX(H39-J42,0))</f>
        <v>0</v>
      </c>
      <c r="I45" s="17"/>
      <c r="J45" s="17"/>
      <c r="K45" s="17"/>
      <c r="L45" s="15">
        <f>ABS(MAX(L33-J42,0))</f>
        <v>0</v>
      </c>
      <c r="M45" s="17"/>
      <c r="N45" s="17"/>
      <c r="O45" s="17"/>
      <c r="P45" s="17"/>
      <c r="Q45" s="17"/>
      <c r="R45" s="17"/>
      <c r="S45" s="17"/>
    </row>
    <row r="46" spans="2:19">
      <c r="B46" s="11" t="s">
        <v>310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2:19">
      <c r="B47" s="11" t="s">
        <v>311</v>
      </c>
      <c r="C47" s="17"/>
      <c r="D47" s="17"/>
      <c r="E47" s="17"/>
      <c r="F47" s="17"/>
      <c r="G47" s="17"/>
      <c r="H47" s="15">
        <f>D44+L44</f>
        <v>0</v>
      </c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2:19">
      <c r="B48" s="11" t="s">
        <v>312</v>
      </c>
      <c r="C48" s="17"/>
      <c r="D48" s="17"/>
      <c r="E48" s="17"/>
      <c r="F48" s="17"/>
      <c r="G48" s="17"/>
      <c r="H48" s="15">
        <f>D45+L45</f>
        <v>0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2:19">
      <c r="B49" s="11" t="s">
        <v>313</v>
      </c>
      <c r="C49" s="17"/>
      <c r="D49" s="17"/>
      <c r="E49" s="17"/>
      <c r="F49" s="17"/>
      <c r="G49" s="17"/>
      <c r="H49" s="15">
        <f>MIN(H47,H48)</f>
        <v>0</v>
      </c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2:19" ht="26.25">
      <c r="B50" s="11" t="s">
        <v>314</v>
      </c>
      <c r="C50" s="17"/>
      <c r="D50" s="17"/>
      <c r="E50" s="17"/>
      <c r="F50" s="17"/>
      <c r="G50" s="17"/>
      <c r="H50" s="15">
        <f>ROUND(H49*1,0)</f>
        <v>0</v>
      </c>
      <c r="I50" s="17"/>
      <c r="J50" s="17"/>
      <c r="K50" s="17"/>
      <c r="L50" s="17"/>
      <c r="M50" s="17"/>
      <c r="N50" s="17"/>
      <c r="O50" s="17"/>
      <c r="P50" s="17"/>
      <c r="Q50" s="17"/>
      <c r="R50" s="15">
        <f>SUM(H50)</f>
        <v>0</v>
      </c>
      <c r="S50" s="17"/>
    </row>
    <row r="51" spans="2:19">
      <c r="B51" s="11" t="s">
        <v>315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5">
        <f>SUM(R29,R37,R43,R50)</f>
        <v>0</v>
      </c>
    </row>
    <row r="52" spans="2:19">
      <c r="B52" s="11" t="s">
        <v>316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5">
        <f>SUM(S14,S20,S51)</f>
        <v>0</v>
      </c>
    </row>
  </sheetData>
  <sheetProtection formatCells="0" formatColumns="0" formatRows="0"/>
  <mergeCells count="5">
    <mergeCell ref="C7:F7"/>
    <mergeCell ref="G7:I7"/>
    <mergeCell ref="J7:Q7"/>
    <mergeCell ref="R7:S9"/>
    <mergeCell ref="O8:Q8"/>
  </mergeCells>
  <dataValidations count="1">
    <dataValidation type="list" showErrorMessage="1" errorTitle="Dropdown" error="Please select the appropriate value from the Dropdown" sqref="B5">
      <formula1>LISTGROUP87</formula1>
    </dataValidation>
  </dataValidations>
  <hyperlinks>
    <hyperlink ref="A6" location="'MRi.3SIA-01'!B7" display="BACK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workbookViewId="0"/>
  </sheetViews>
  <sheetFormatPr defaultRowHeight="15"/>
  <cols>
    <col min="1" max="1" width="12.28515625" bestFit="1" customWidth="1"/>
    <col min="2" max="2" width="57" customWidth="1"/>
    <col min="3" max="19" width="23.28515625" customWidth="1"/>
  </cols>
  <sheetData>
    <row r="1" spans="1:19">
      <c r="A1" t="s">
        <v>20</v>
      </c>
      <c r="B1" t="s">
        <v>21</v>
      </c>
    </row>
    <row r="2" spans="1:19">
      <c r="A2" t="s">
        <v>22</v>
      </c>
      <c r="B2" t="s">
        <v>23</v>
      </c>
    </row>
    <row r="3" spans="1:19">
      <c r="A3" t="s">
        <v>41</v>
      </c>
      <c r="B3" t="s">
        <v>338</v>
      </c>
    </row>
    <row r="4" spans="1:19">
      <c r="A4" t="s">
        <v>43</v>
      </c>
      <c r="B4" t="s">
        <v>339</v>
      </c>
    </row>
    <row r="5" spans="1:19">
      <c r="A5" t="s">
        <v>45</v>
      </c>
      <c r="B5" s="10" t="s">
        <v>5</v>
      </c>
    </row>
    <row r="6" spans="1:19">
      <c r="A6" s="16" t="s">
        <v>319</v>
      </c>
    </row>
    <row r="7" spans="1:19">
      <c r="B7" s="11" t="s">
        <v>5</v>
      </c>
      <c r="C7" s="19" t="s">
        <v>229</v>
      </c>
      <c r="D7" s="19" t="s">
        <v>5</v>
      </c>
      <c r="E7" s="19" t="s">
        <v>5</v>
      </c>
      <c r="F7" s="19" t="s">
        <v>5</v>
      </c>
      <c r="G7" s="19" t="s">
        <v>230</v>
      </c>
      <c r="H7" s="19" t="s">
        <v>5</v>
      </c>
      <c r="I7" s="19" t="s">
        <v>5</v>
      </c>
      <c r="J7" s="19" t="s">
        <v>231</v>
      </c>
      <c r="K7" s="19" t="s">
        <v>5</v>
      </c>
      <c r="L7" s="19" t="s">
        <v>5</v>
      </c>
      <c r="M7" s="19" t="s">
        <v>5</v>
      </c>
      <c r="N7" s="19" t="s">
        <v>5</v>
      </c>
      <c r="O7" s="19" t="s">
        <v>5</v>
      </c>
      <c r="P7" s="19" t="s">
        <v>5</v>
      </c>
      <c r="Q7" s="19" t="s">
        <v>5</v>
      </c>
      <c r="R7" s="19" t="s">
        <v>232</v>
      </c>
      <c r="S7" s="19" t="s">
        <v>5</v>
      </c>
    </row>
    <row r="8" spans="1:19">
      <c r="B8" s="11" t="s">
        <v>233</v>
      </c>
      <c r="C8" s="12" t="s">
        <v>234</v>
      </c>
      <c r="D8" s="12" t="s">
        <v>235</v>
      </c>
      <c r="E8" s="12" t="s">
        <v>236</v>
      </c>
      <c r="F8" s="12" t="s">
        <v>237</v>
      </c>
      <c r="G8" s="12" t="s">
        <v>238</v>
      </c>
      <c r="H8" s="12" t="s">
        <v>239</v>
      </c>
      <c r="I8" s="12" t="s">
        <v>240</v>
      </c>
      <c r="J8" s="12" t="s">
        <v>241</v>
      </c>
      <c r="K8" s="12" t="s">
        <v>242</v>
      </c>
      <c r="L8" s="12" t="s">
        <v>243</v>
      </c>
      <c r="M8" s="12" t="s">
        <v>244</v>
      </c>
      <c r="N8" s="12" t="s">
        <v>245</v>
      </c>
      <c r="O8" s="19" t="s">
        <v>246</v>
      </c>
      <c r="P8" s="19" t="s">
        <v>5</v>
      </c>
      <c r="Q8" s="19" t="s">
        <v>5</v>
      </c>
      <c r="R8" s="19" t="s">
        <v>5</v>
      </c>
      <c r="S8" s="19" t="s">
        <v>5</v>
      </c>
    </row>
    <row r="9" spans="1:19">
      <c r="B9" s="11" t="s">
        <v>247</v>
      </c>
      <c r="C9" s="12" t="s">
        <v>234</v>
      </c>
      <c r="D9" s="12" t="s">
        <v>235</v>
      </c>
      <c r="E9" s="12" t="s">
        <v>236</v>
      </c>
      <c r="F9" s="12" t="s">
        <v>237</v>
      </c>
      <c r="G9" s="12" t="s">
        <v>248</v>
      </c>
      <c r="H9" s="12" t="s">
        <v>249</v>
      </c>
      <c r="I9" s="12" t="s">
        <v>250</v>
      </c>
      <c r="J9" s="12" t="s">
        <v>251</v>
      </c>
      <c r="K9" s="12" t="s">
        <v>252</v>
      </c>
      <c r="L9" s="12" t="s">
        <v>253</v>
      </c>
      <c r="M9" s="12" t="s">
        <v>254</v>
      </c>
      <c r="N9" s="12" t="s">
        <v>255</v>
      </c>
      <c r="O9" s="12" t="s">
        <v>256</v>
      </c>
      <c r="P9" s="12" t="s">
        <v>257</v>
      </c>
      <c r="Q9" s="12" t="s">
        <v>246</v>
      </c>
      <c r="R9" s="19" t="s">
        <v>5</v>
      </c>
      <c r="S9" s="19" t="s">
        <v>5</v>
      </c>
    </row>
    <row r="10" spans="1:19">
      <c r="B10" s="11" t="s">
        <v>334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7"/>
      <c r="S10" s="17"/>
    </row>
    <row r="11" spans="1:19">
      <c r="B11" s="11" t="s">
        <v>335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7"/>
      <c r="S11" s="17"/>
    </row>
    <row r="12" spans="1:19">
      <c r="B12" s="11" t="s">
        <v>278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</row>
    <row r="13" spans="1:19">
      <c r="B13" s="11" t="s">
        <v>279</v>
      </c>
      <c r="C13" s="15">
        <f t="shared" ref="C13:Q13" si="0">C10-C11</f>
        <v>0</v>
      </c>
      <c r="D13" s="15">
        <f t="shared" si="0"/>
        <v>0</v>
      </c>
      <c r="E13" s="15">
        <f t="shared" si="0"/>
        <v>0</v>
      </c>
      <c r="F13" s="15">
        <f t="shared" si="0"/>
        <v>0</v>
      </c>
      <c r="G13" s="15">
        <f t="shared" si="0"/>
        <v>0</v>
      </c>
      <c r="H13" s="15">
        <f t="shared" si="0"/>
        <v>0</v>
      </c>
      <c r="I13" s="15">
        <f t="shared" si="0"/>
        <v>0</v>
      </c>
      <c r="J13" s="15">
        <f t="shared" si="0"/>
        <v>0</v>
      </c>
      <c r="K13" s="15">
        <f t="shared" si="0"/>
        <v>0</v>
      </c>
      <c r="L13" s="15">
        <f t="shared" si="0"/>
        <v>0</v>
      </c>
      <c r="M13" s="15">
        <f t="shared" si="0"/>
        <v>0</v>
      </c>
      <c r="N13" s="15">
        <f t="shared" si="0"/>
        <v>0</v>
      </c>
      <c r="O13" s="15">
        <f t="shared" si="0"/>
        <v>0</v>
      </c>
      <c r="P13" s="15">
        <f t="shared" si="0"/>
        <v>0</v>
      </c>
      <c r="Q13" s="15">
        <f t="shared" si="0"/>
        <v>0</v>
      </c>
      <c r="R13" s="17"/>
      <c r="S13" s="17"/>
    </row>
    <row r="14" spans="1:19">
      <c r="B14" s="11" t="s">
        <v>336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5">
        <f>ABS(SUM(C13+D13+E13+F13+G13+H13+I13+J13+K13+L13+M13+N13+O13+P13+Q13))</f>
        <v>0</v>
      </c>
    </row>
    <row r="15" spans="1:19">
      <c r="B15" s="11" t="s">
        <v>281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</row>
    <row r="16" spans="1:19">
      <c r="B16" s="11" t="s">
        <v>282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2:19">
      <c r="B17" s="11" t="s">
        <v>283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</row>
    <row r="18" spans="2:19">
      <c r="B18" s="11" t="s">
        <v>284</v>
      </c>
      <c r="C18" s="15">
        <f t="shared" ref="C18:Q18" si="1">MIN(C10,C11)</f>
        <v>0</v>
      </c>
      <c r="D18" s="15">
        <f t="shared" si="1"/>
        <v>0</v>
      </c>
      <c r="E18" s="15">
        <f t="shared" si="1"/>
        <v>0</v>
      </c>
      <c r="F18" s="15">
        <f t="shared" si="1"/>
        <v>0</v>
      </c>
      <c r="G18" s="15">
        <f t="shared" si="1"/>
        <v>0</v>
      </c>
      <c r="H18" s="15">
        <f t="shared" si="1"/>
        <v>0</v>
      </c>
      <c r="I18" s="15">
        <f t="shared" si="1"/>
        <v>0</v>
      </c>
      <c r="J18" s="15">
        <f t="shared" si="1"/>
        <v>0</v>
      </c>
      <c r="K18" s="15">
        <f t="shared" si="1"/>
        <v>0</v>
      </c>
      <c r="L18" s="15">
        <f t="shared" si="1"/>
        <v>0</v>
      </c>
      <c r="M18" s="15">
        <f t="shared" si="1"/>
        <v>0</v>
      </c>
      <c r="N18" s="15">
        <f t="shared" si="1"/>
        <v>0</v>
      </c>
      <c r="O18" s="15">
        <f t="shared" si="1"/>
        <v>0</v>
      </c>
      <c r="P18" s="15">
        <f t="shared" si="1"/>
        <v>0</v>
      </c>
      <c r="Q18" s="15">
        <f t="shared" si="1"/>
        <v>0</v>
      </c>
      <c r="R18" s="17"/>
      <c r="S18" s="17"/>
    </row>
    <row r="19" spans="2:19">
      <c r="B19" s="11" t="s">
        <v>337</v>
      </c>
      <c r="C19" s="15">
        <f t="shared" ref="C19:O19" si="2">ROUND(C18*0.05,0)</f>
        <v>0</v>
      </c>
      <c r="D19" s="15">
        <f t="shared" si="2"/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5">
        <f t="shared" si="2"/>
        <v>0</v>
      </c>
      <c r="J19" s="15">
        <f t="shared" si="2"/>
        <v>0</v>
      </c>
      <c r="K19" s="15">
        <f t="shared" si="2"/>
        <v>0</v>
      </c>
      <c r="L19" s="15">
        <f t="shared" si="2"/>
        <v>0</v>
      </c>
      <c r="M19" s="15">
        <f t="shared" si="2"/>
        <v>0</v>
      </c>
      <c r="N19" s="15">
        <f t="shared" si="2"/>
        <v>0</v>
      </c>
      <c r="O19" s="15">
        <f t="shared" si="2"/>
        <v>0</v>
      </c>
      <c r="P19" s="15">
        <f>ROUND(P18*0.1,0)</f>
        <v>0</v>
      </c>
      <c r="Q19" s="15">
        <f>ROUND(Q18*0.1,0)</f>
        <v>0</v>
      </c>
      <c r="R19" s="17"/>
      <c r="S19" s="17"/>
    </row>
    <row r="20" spans="2:19">
      <c r="B20" s="11" t="s">
        <v>331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5">
        <f>ABS(SUM(C19+D19+E19+F19+G19+H19+I19+J19+K19+L19+M19+N19+O19+P19+Q19))</f>
        <v>0</v>
      </c>
    </row>
    <row r="21" spans="2:19">
      <c r="B21" s="11" t="s">
        <v>287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2:19">
      <c r="B22" s="11" t="s">
        <v>288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2:19">
      <c r="B23" s="11" t="s">
        <v>289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2:19">
      <c r="B24" s="11" t="s">
        <v>290</v>
      </c>
      <c r="C24" s="15">
        <f t="shared" ref="C24:Q24" si="3">IF(C13&gt;0,C13,0)</f>
        <v>0</v>
      </c>
      <c r="D24" s="15">
        <f t="shared" si="3"/>
        <v>0</v>
      </c>
      <c r="E24" s="15">
        <f t="shared" si="3"/>
        <v>0</v>
      </c>
      <c r="F24" s="15">
        <f t="shared" si="3"/>
        <v>0</v>
      </c>
      <c r="G24" s="15">
        <f t="shared" si="3"/>
        <v>0</v>
      </c>
      <c r="H24" s="15">
        <f t="shared" si="3"/>
        <v>0</v>
      </c>
      <c r="I24" s="15">
        <f t="shared" si="3"/>
        <v>0</v>
      </c>
      <c r="J24" s="15">
        <f t="shared" si="3"/>
        <v>0</v>
      </c>
      <c r="K24" s="15">
        <f t="shared" si="3"/>
        <v>0</v>
      </c>
      <c r="L24" s="15">
        <f t="shared" si="3"/>
        <v>0</v>
      </c>
      <c r="M24" s="15">
        <f t="shared" si="3"/>
        <v>0</v>
      </c>
      <c r="N24" s="15">
        <f t="shared" si="3"/>
        <v>0</v>
      </c>
      <c r="O24" s="15">
        <f t="shared" si="3"/>
        <v>0</v>
      </c>
      <c r="P24" s="15">
        <f t="shared" si="3"/>
        <v>0</v>
      </c>
      <c r="Q24" s="15">
        <f t="shared" si="3"/>
        <v>0</v>
      </c>
      <c r="R24" s="17"/>
      <c r="S24" s="17"/>
    </row>
    <row r="25" spans="2:19">
      <c r="B25" s="11" t="s">
        <v>291</v>
      </c>
      <c r="C25" s="15">
        <f t="shared" ref="C25:Q25" si="4">IF(C13&lt;0,ABS(C13),0)</f>
        <v>0</v>
      </c>
      <c r="D25" s="15">
        <f t="shared" si="4"/>
        <v>0</v>
      </c>
      <c r="E25" s="15">
        <f t="shared" si="4"/>
        <v>0</v>
      </c>
      <c r="F25" s="15">
        <f t="shared" si="4"/>
        <v>0</v>
      </c>
      <c r="G25" s="15">
        <f t="shared" si="4"/>
        <v>0</v>
      </c>
      <c r="H25" s="15">
        <f t="shared" si="4"/>
        <v>0</v>
      </c>
      <c r="I25" s="15">
        <f t="shared" si="4"/>
        <v>0</v>
      </c>
      <c r="J25" s="15">
        <f t="shared" si="4"/>
        <v>0</v>
      </c>
      <c r="K25" s="15">
        <f t="shared" si="4"/>
        <v>0</v>
      </c>
      <c r="L25" s="15">
        <f t="shared" si="4"/>
        <v>0</v>
      </c>
      <c r="M25" s="15">
        <f t="shared" si="4"/>
        <v>0</v>
      </c>
      <c r="N25" s="15">
        <f t="shared" si="4"/>
        <v>0</v>
      </c>
      <c r="O25" s="15">
        <f t="shared" si="4"/>
        <v>0</v>
      </c>
      <c r="P25" s="15">
        <f t="shared" si="4"/>
        <v>0</v>
      </c>
      <c r="Q25" s="15">
        <f t="shared" si="4"/>
        <v>0</v>
      </c>
      <c r="R25" s="17"/>
      <c r="S25" s="17"/>
    </row>
    <row r="26" spans="2:19">
      <c r="B26" s="11" t="s">
        <v>292</v>
      </c>
      <c r="C26" s="17"/>
      <c r="D26" s="15">
        <f>SUM(C24+D24+E24+F24)</f>
        <v>0</v>
      </c>
      <c r="E26" s="17"/>
      <c r="F26" s="17"/>
      <c r="G26" s="17"/>
      <c r="H26" s="15">
        <f>SUM(G24+H24+I24)</f>
        <v>0</v>
      </c>
      <c r="I26" s="17"/>
      <c r="J26" s="17"/>
      <c r="K26" s="17"/>
      <c r="L26" s="15">
        <f>SUM(J24+K24+L24+M24+N24+O24+P24+Q24)</f>
        <v>0</v>
      </c>
      <c r="M26" s="17"/>
      <c r="N26" s="17"/>
      <c r="O26" s="17"/>
      <c r="P26" s="17"/>
      <c r="Q26" s="17"/>
      <c r="R26" s="17"/>
      <c r="S26" s="17"/>
    </row>
    <row r="27" spans="2:19">
      <c r="B27" s="11" t="s">
        <v>293</v>
      </c>
      <c r="C27" s="17"/>
      <c r="D27" s="15">
        <f>SUM(C25+D25+E25+F25)</f>
        <v>0</v>
      </c>
      <c r="E27" s="17"/>
      <c r="F27" s="17"/>
      <c r="G27" s="17"/>
      <c r="H27" s="15">
        <f>SUM(G25+H25+I25)</f>
        <v>0</v>
      </c>
      <c r="I27" s="17"/>
      <c r="J27" s="17"/>
      <c r="K27" s="17"/>
      <c r="L27" s="15">
        <f>SUM(J25+K25+L25+M25+N25+O25+P25+Q25)</f>
        <v>0</v>
      </c>
      <c r="M27" s="17"/>
      <c r="N27" s="17"/>
      <c r="O27" s="17"/>
      <c r="P27" s="17"/>
      <c r="Q27" s="17"/>
      <c r="R27" s="17"/>
      <c r="S27" s="17"/>
    </row>
    <row r="28" spans="2:19">
      <c r="B28" s="11" t="s">
        <v>294</v>
      </c>
      <c r="C28" s="17"/>
      <c r="D28" s="15">
        <f>MIN(D26,D27)</f>
        <v>0</v>
      </c>
      <c r="E28" s="17"/>
      <c r="F28" s="17"/>
      <c r="G28" s="17"/>
      <c r="H28" s="15">
        <f>MIN(H26,H27)</f>
        <v>0</v>
      </c>
      <c r="I28" s="17"/>
      <c r="J28" s="17"/>
      <c r="K28" s="17"/>
      <c r="L28" s="15">
        <f>MIN(L26,L27)</f>
        <v>0</v>
      </c>
      <c r="M28" s="17"/>
      <c r="N28" s="17"/>
      <c r="O28" s="17"/>
      <c r="P28" s="17"/>
      <c r="Q28" s="17"/>
      <c r="R28" s="17"/>
      <c r="S28" s="17"/>
    </row>
    <row r="29" spans="2:19" ht="26.25">
      <c r="B29" s="11" t="s">
        <v>295</v>
      </c>
      <c r="C29" s="17"/>
      <c r="D29" s="15">
        <f>ROUND(D28*0.4,0)</f>
        <v>0</v>
      </c>
      <c r="E29" s="17"/>
      <c r="F29" s="17"/>
      <c r="G29" s="17"/>
      <c r="H29" s="15">
        <f>ROUND(H28*0.3,0)</f>
        <v>0</v>
      </c>
      <c r="I29" s="17"/>
      <c r="J29" s="17"/>
      <c r="K29" s="17"/>
      <c r="L29" s="15">
        <f>ROUND(L28*0.3,0)</f>
        <v>0</v>
      </c>
      <c r="M29" s="17"/>
      <c r="N29" s="17"/>
      <c r="O29" s="17"/>
      <c r="P29" s="17"/>
      <c r="Q29" s="17"/>
      <c r="R29" s="15">
        <f>SUM(D29,H29,L29)</f>
        <v>0</v>
      </c>
      <c r="S29" s="17"/>
    </row>
    <row r="30" spans="2:19">
      <c r="B30" s="11" t="s">
        <v>296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2:19">
      <c r="B31" s="11" t="s">
        <v>297</v>
      </c>
      <c r="C31" s="17"/>
      <c r="D31" s="15">
        <f>SUM(C13+D13+E13+F13)</f>
        <v>0</v>
      </c>
      <c r="E31" s="17"/>
      <c r="F31" s="17"/>
      <c r="G31" s="17"/>
      <c r="H31" s="15">
        <f>SUM(G13+H13+I13)</f>
        <v>0</v>
      </c>
      <c r="I31" s="17"/>
      <c r="J31" s="17"/>
      <c r="K31" s="17"/>
      <c r="L31" s="15">
        <f>SUM(0)</f>
        <v>0</v>
      </c>
      <c r="M31" s="17"/>
      <c r="N31" s="17"/>
      <c r="O31" s="17"/>
      <c r="P31" s="17"/>
      <c r="Q31" s="17"/>
      <c r="R31" s="17"/>
      <c r="S31" s="17"/>
    </row>
    <row r="32" spans="2:19">
      <c r="B32" s="11" t="s">
        <v>298</v>
      </c>
      <c r="C32" s="17"/>
      <c r="D32" s="15">
        <f>IF(D31&gt;0,D31,0)</f>
        <v>0</v>
      </c>
      <c r="E32" s="17"/>
      <c r="F32" s="17"/>
      <c r="G32" s="17"/>
      <c r="H32" s="15">
        <f>IF(H31&gt;0,H31,0)</f>
        <v>0</v>
      </c>
      <c r="I32" s="17"/>
      <c r="J32" s="17"/>
      <c r="K32" s="17"/>
      <c r="L32" s="15">
        <f>IF(L31&gt;0,L31,0)</f>
        <v>0</v>
      </c>
      <c r="M32" s="17"/>
      <c r="N32" s="17"/>
      <c r="O32" s="17"/>
      <c r="P32" s="17"/>
      <c r="Q32" s="17"/>
      <c r="R32" s="17"/>
      <c r="S32" s="17"/>
    </row>
    <row r="33" spans="2:19">
      <c r="B33" s="11" t="s">
        <v>299</v>
      </c>
      <c r="C33" s="17"/>
      <c r="D33" s="15">
        <f>IF(D31&lt;0,ABS(D31),0)</f>
        <v>0</v>
      </c>
      <c r="E33" s="17"/>
      <c r="F33" s="17"/>
      <c r="G33" s="17"/>
      <c r="H33" s="15">
        <f>IF(H31&lt;0,ABS(H31),0)</f>
        <v>0</v>
      </c>
      <c r="I33" s="17"/>
      <c r="J33" s="17"/>
      <c r="K33" s="17"/>
      <c r="L33" s="15">
        <f>IF(L31&lt;0,ABS(L31),0)</f>
        <v>0</v>
      </c>
      <c r="M33" s="17"/>
      <c r="N33" s="17"/>
      <c r="O33" s="17"/>
      <c r="P33" s="17"/>
      <c r="Q33" s="17"/>
      <c r="R33" s="17"/>
      <c r="S33" s="17"/>
    </row>
    <row r="34" spans="2:19">
      <c r="B34" s="11" t="s">
        <v>300</v>
      </c>
      <c r="C34" s="17"/>
      <c r="D34" s="17"/>
      <c r="E34" s="17"/>
      <c r="F34" s="15">
        <f>D32+H32</f>
        <v>0</v>
      </c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2:19">
      <c r="B35" s="11" t="s">
        <v>301</v>
      </c>
      <c r="C35" s="17"/>
      <c r="D35" s="17"/>
      <c r="E35" s="17"/>
      <c r="F35" s="15">
        <f>D33+H33</f>
        <v>0</v>
      </c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2:19">
      <c r="B36" s="11" t="s">
        <v>302</v>
      </c>
      <c r="C36" s="17"/>
      <c r="D36" s="17"/>
      <c r="E36" s="17"/>
      <c r="F36" s="15">
        <f>MIN(F34,F35)</f>
        <v>0</v>
      </c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2:19" ht="26.25">
      <c r="B37" s="11" t="s">
        <v>303</v>
      </c>
      <c r="C37" s="17"/>
      <c r="D37" s="17"/>
      <c r="E37" s="17"/>
      <c r="F37" s="15">
        <f>ROUND(F36*0.4,0)</f>
        <v>0</v>
      </c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5">
        <f>SUM(F37)</f>
        <v>0</v>
      </c>
      <c r="S37" s="17"/>
    </row>
    <row r="38" spans="2:19">
      <c r="B38" s="11" t="s">
        <v>304</v>
      </c>
      <c r="C38" s="17"/>
      <c r="D38" s="15">
        <f>ABS(MAX(D32-F36,0))</f>
        <v>0</v>
      </c>
      <c r="E38" s="17"/>
      <c r="F38" s="17"/>
      <c r="G38" s="17"/>
      <c r="H38" s="15">
        <f>ABS(MAX(H32-F36,0))</f>
        <v>0</v>
      </c>
      <c r="I38" s="17"/>
      <c r="J38" s="17"/>
      <c r="K38" s="17"/>
      <c r="L38" s="15">
        <f>L32</f>
        <v>0</v>
      </c>
      <c r="M38" s="17"/>
      <c r="N38" s="17"/>
      <c r="O38" s="17"/>
      <c r="P38" s="17"/>
      <c r="Q38" s="17"/>
      <c r="R38" s="17"/>
      <c r="S38" s="17"/>
    </row>
    <row r="39" spans="2:19">
      <c r="B39" s="11" t="s">
        <v>305</v>
      </c>
      <c r="C39" s="17"/>
      <c r="D39" s="15">
        <f>ABS(MAX(D33-F36,0))</f>
        <v>0</v>
      </c>
      <c r="E39" s="17"/>
      <c r="F39" s="17"/>
      <c r="G39" s="17"/>
      <c r="H39" s="15">
        <f>ABS(MAX(H33-F36,0))</f>
        <v>0</v>
      </c>
      <c r="I39" s="17"/>
      <c r="J39" s="17"/>
      <c r="K39" s="17"/>
      <c r="L39" s="15">
        <f>L33</f>
        <v>0</v>
      </c>
      <c r="M39" s="17"/>
      <c r="N39" s="17"/>
      <c r="O39" s="17"/>
      <c r="P39" s="17"/>
      <c r="Q39" s="17"/>
      <c r="R39" s="17"/>
      <c r="S39" s="17"/>
    </row>
    <row r="40" spans="2:19">
      <c r="B40" s="11" t="s">
        <v>306</v>
      </c>
      <c r="C40" s="17"/>
      <c r="D40" s="17"/>
      <c r="E40" s="17"/>
      <c r="F40" s="17"/>
      <c r="G40" s="17"/>
      <c r="H40" s="17"/>
      <c r="I40" s="17"/>
      <c r="J40" s="15">
        <f>H38+L38</f>
        <v>0</v>
      </c>
      <c r="K40" s="17"/>
      <c r="L40" s="17"/>
      <c r="M40" s="17"/>
      <c r="N40" s="17"/>
      <c r="O40" s="17"/>
      <c r="P40" s="17"/>
      <c r="Q40" s="17"/>
      <c r="R40" s="17"/>
      <c r="S40" s="17"/>
    </row>
    <row r="41" spans="2:19">
      <c r="B41" s="11" t="s">
        <v>307</v>
      </c>
      <c r="C41" s="17"/>
      <c r="D41" s="17"/>
      <c r="E41" s="17"/>
      <c r="F41" s="17"/>
      <c r="G41" s="17"/>
      <c r="H41" s="17"/>
      <c r="I41" s="17"/>
      <c r="J41" s="15">
        <f>H39+L39</f>
        <v>0</v>
      </c>
      <c r="K41" s="17"/>
      <c r="L41" s="17"/>
      <c r="M41" s="17"/>
      <c r="N41" s="17"/>
      <c r="O41" s="17"/>
      <c r="P41" s="17"/>
      <c r="Q41" s="17"/>
      <c r="R41" s="17"/>
      <c r="S41" s="17"/>
    </row>
    <row r="42" spans="2:19">
      <c r="B42" s="11" t="s">
        <v>308</v>
      </c>
      <c r="C42" s="17"/>
      <c r="D42" s="17"/>
      <c r="E42" s="17"/>
      <c r="F42" s="17"/>
      <c r="G42" s="17"/>
      <c r="H42" s="17"/>
      <c r="I42" s="17"/>
      <c r="J42" s="15">
        <f>MIN(J40,J41)</f>
        <v>0</v>
      </c>
      <c r="K42" s="17"/>
      <c r="L42" s="17"/>
      <c r="M42" s="17"/>
      <c r="N42" s="17"/>
      <c r="O42" s="17"/>
      <c r="P42" s="17"/>
      <c r="Q42" s="17"/>
      <c r="R42" s="17"/>
      <c r="S42" s="17"/>
    </row>
    <row r="43" spans="2:19" ht="26.25">
      <c r="B43" s="11" t="s">
        <v>309</v>
      </c>
      <c r="C43" s="17"/>
      <c r="D43" s="17"/>
      <c r="E43" s="17"/>
      <c r="F43" s="17"/>
      <c r="G43" s="17"/>
      <c r="H43" s="17"/>
      <c r="I43" s="17"/>
      <c r="J43" s="15">
        <f>ROUND(J42*0.4,0)</f>
        <v>0</v>
      </c>
      <c r="K43" s="17"/>
      <c r="L43" s="17"/>
      <c r="M43" s="17"/>
      <c r="N43" s="17"/>
      <c r="O43" s="17"/>
      <c r="P43" s="17"/>
      <c r="Q43" s="17"/>
      <c r="R43" s="15">
        <f>SUM(J43)</f>
        <v>0</v>
      </c>
      <c r="S43" s="17"/>
    </row>
    <row r="44" spans="2:19">
      <c r="B44" s="11" t="s">
        <v>304</v>
      </c>
      <c r="C44" s="17"/>
      <c r="D44" s="15">
        <f>D38</f>
        <v>0</v>
      </c>
      <c r="E44" s="17"/>
      <c r="F44" s="17"/>
      <c r="G44" s="17"/>
      <c r="H44" s="15">
        <f>ABS(MAX(H38-J42,0))</f>
        <v>0</v>
      </c>
      <c r="I44" s="17"/>
      <c r="J44" s="17"/>
      <c r="K44" s="17"/>
      <c r="L44" s="15">
        <f>ABS(MAX(L32-J42,0))</f>
        <v>0</v>
      </c>
      <c r="M44" s="17"/>
      <c r="N44" s="17"/>
      <c r="O44" s="17"/>
      <c r="P44" s="17"/>
      <c r="Q44" s="17"/>
      <c r="R44" s="17"/>
      <c r="S44" s="17"/>
    </row>
    <row r="45" spans="2:19">
      <c r="B45" s="11" t="s">
        <v>305</v>
      </c>
      <c r="C45" s="17"/>
      <c r="D45" s="15">
        <f>D39</f>
        <v>0</v>
      </c>
      <c r="E45" s="17"/>
      <c r="F45" s="17"/>
      <c r="G45" s="17"/>
      <c r="H45" s="15">
        <f>ABS(MAX(H39-J42,0))</f>
        <v>0</v>
      </c>
      <c r="I45" s="17"/>
      <c r="J45" s="17"/>
      <c r="K45" s="17"/>
      <c r="L45" s="15">
        <f>ABS(MAX(L33-J42,0))</f>
        <v>0</v>
      </c>
      <c r="M45" s="17"/>
      <c r="N45" s="17"/>
      <c r="O45" s="17"/>
      <c r="P45" s="17"/>
      <c r="Q45" s="17"/>
      <c r="R45" s="17"/>
      <c r="S45" s="17"/>
    </row>
    <row r="46" spans="2:19">
      <c r="B46" s="11" t="s">
        <v>310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2:19">
      <c r="B47" s="11" t="s">
        <v>311</v>
      </c>
      <c r="C47" s="17"/>
      <c r="D47" s="17"/>
      <c r="E47" s="17"/>
      <c r="F47" s="17"/>
      <c r="G47" s="17"/>
      <c r="H47" s="15">
        <f>D44+L44</f>
        <v>0</v>
      </c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2:19">
      <c r="B48" s="11" t="s">
        <v>312</v>
      </c>
      <c r="C48" s="17"/>
      <c r="D48" s="17"/>
      <c r="E48" s="17"/>
      <c r="F48" s="17"/>
      <c r="G48" s="17"/>
      <c r="H48" s="15">
        <f>D45+L45</f>
        <v>0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2:19">
      <c r="B49" s="11" t="s">
        <v>313</v>
      </c>
      <c r="C49" s="17"/>
      <c r="D49" s="17"/>
      <c r="E49" s="17"/>
      <c r="F49" s="17"/>
      <c r="G49" s="17"/>
      <c r="H49" s="15">
        <f>MIN(H47,H48)</f>
        <v>0</v>
      </c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2:19" ht="26.25">
      <c r="B50" s="11" t="s">
        <v>314</v>
      </c>
      <c r="C50" s="17"/>
      <c r="D50" s="17"/>
      <c r="E50" s="17"/>
      <c r="F50" s="17"/>
      <c r="G50" s="17"/>
      <c r="H50" s="15">
        <f>ROUND(H49*1,0)</f>
        <v>0</v>
      </c>
      <c r="I50" s="17"/>
      <c r="J50" s="17"/>
      <c r="K50" s="17"/>
      <c r="L50" s="17"/>
      <c r="M50" s="17"/>
      <c r="N50" s="17"/>
      <c r="O50" s="17"/>
      <c r="P50" s="17"/>
      <c r="Q50" s="17"/>
      <c r="R50" s="15">
        <f>SUM(H50)</f>
        <v>0</v>
      </c>
      <c r="S50" s="17"/>
    </row>
    <row r="51" spans="2:19">
      <c r="B51" s="11" t="s">
        <v>315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5">
        <f>SUM(R29,R37,R43,R50)</f>
        <v>0</v>
      </c>
    </row>
    <row r="52" spans="2:19">
      <c r="B52" s="11" t="s">
        <v>316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5">
        <f>SUM(S14,S20,S51)</f>
        <v>0</v>
      </c>
    </row>
  </sheetData>
  <sheetProtection formatCells="0" formatColumns="0" formatRows="0"/>
  <mergeCells count="5">
    <mergeCell ref="C7:F7"/>
    <mergeCell ref="G7:I7"/>
    <mergeCell ref="J7:Q7"/>
    <mergeCell ref="R7:S9"/>
    <mergeCell ref="O8:Q8"/>
  </mergeCells>
  <dataValidations count="1">
    <dataValidation type="list" showErrorMessage="1" errorTitle="Dropdown" error="Please select the appropriate value from the Dropdown" sqref="B5">
      <formula1>LISTGROUP87</formula1>
    </dataValidation>
  </dataValidations>
  <hyperlinks>
    <hyperlink ref="A6" location="'MRi.3SIA-01'!B7" display="BACK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Front Page</vt:lpstr>
      <vt:lpstr>MRi.3SIA-01</vt:lpstr>
      <vt:lpstr>MRi.3SIA-02</vt:lpstr>
      <vt:lpstr>MRi.3SIA-03</vt:lpstr>
      <vt:lpstr>MRi.3SIA-04</vt:lpstr>
      <vt:lpstr>INFOSHEET_MONTH</vt:lpstr>
      <vt:lpstr>INFOSHEET_YEAR</vt:lpstr>
      <vt:lpstr>LISTGROUP80</vt:lpstr>
      <vt:lpstr>LISTGROUP87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Maggie Teng</cp:lastModifiedBy>
  <dcterms:created xsi:type="dcterms:W3CDTF">2020-06-24T02:05:13Z</dcterms:created>
  <dcterms:modified xsi:type="dcterms:W3CDTF">2020-08-19T08:51:42Z</dcterms:modified>
</cp:coreProperties>
</file>